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https://mendelu-my.sharepoint.com/personal/pokorna_mendelu_cz/Documents/Akce/665 Vybudování výukové stáje pro dojný skot/PD/VV/"/>
    </mc:Choice>
  </mc:AlternateContent>
  <xr:revisionPtr revIDLastSave="15" documentId="13_ncr:1_{7665EEDD-8951-4DFD-8981-864BF1A135C0}" xr6:coauthVersionLast="47" xr6:coauthVersionMax="47" xr10:uidLastSave="{492327D9-A9D7-4A40-82E1-15AC9AE1D63C}"/>
  <workbookProtection workbookAlgorithmName="SHA-512" workbookHashValue="kaoiiHLTh9Mq4vL98ZwaEDX1iAznDDAzosQAOWpp10rjZx1+CG0gmGMz0lnZR22oW2VEFZNK/LUVH2K+9o2DPQ==" workbookSaltValue="3SDwGrOkSu0KJvvpR4bGTA==" workbookSpinCount="100000" lockStructure="1"/>
  <bookViews>
    <workbookView xWindow="-120" yWindow="-120" windowWidth="29040" windowHeight="15840" activeTab="3" xr2:uid="{00000000-000D-0000-FFFF-FFFF00000000}"/>
  </bookViews>
  <sheets>
    <sheet name="Rekapitulace stavby" sheetId="1" r:id="rId1"/>
    <sheet name="SO 01.1 - Stáj" sheetId="2" r:id="rId2"/>
    <sheet name="SO 01.2 - Elektroinstalace" sheetId="3" r:id="rId3"/>
    <sheet name="SO 01.3 - Kanalizace, roz..." sheetId="4" r:id="rId4"/>
    <sheet name="SO 02.1 - Jímka, separáto..." sheetId="5" r:id="rId5"/>
    <sheet name="SO 02.2 - Elektroinstalace" sheetId="6" r:id="rId6"/>
    <sheet name="VRN - Vedlejší rozpočtové..." sheetId="7" r:id="rId7"/>
  </sheets>
  <definedNames>
    <definedName name="_xlnm._FilterDatabase" localSheetId="1" hidden="1">'SO 01.1 - Stáj'!$C$136:$K$447</definedName>
    <definedName name="_xlnm._FilterDatabase" localSheetId="2" hidden="1">'SO 01.2 - Elektroinstalace'!$C$122:$K$128</definedName>
    <definedName name="_xlnm._FilterDatabase" localSheetId="3" hidden="1">'SO 01.3 - Kanalizace, roz...'!$C$125:$K$188</definedName>
    <definedName name="_xlnm._FilterDatabase" localSheetId="4" hidden="1">'SO 02.1 - Jímka, separáto...'!$C$133:$K$357</definedName>
    <definedName name="_xlnm._FilterDatabase" localSheetId="5" hidden="1">'SO 02.2 - Elektroinstalace'!$C$121:$K$125</definedName>
    <definedName name="_xlnm._FilterDatabase" localSheetId="6" hidden="1">'VRN - Vedlejší rozpočtové...'!$C$120:$K$134</definedName>
    <definedName name="_xlnm.Print_Titles" localSheetId="0">'Rekapitulace stavby'!$92:$92</definedName>
    <definedName name="_xlnm.Print_Titles" localSheetId="1">'SO 01.1 - Stáj'!$136:$136</definedName>
    <definedName name="_xlnm.Print_Titles" localSheetId="2">'SO 01.2 - Elektroinstalace'!$122:$122</definedName>
    <definedName name="_xlnm.Print_Titles" localSheetId="3">'SO 01.3 - Kanalizace, roz...'!$125:$125</definedName>
    <definedName name="_xlnm.Print_Titles" localSheetId="4">'SO 02.1 - Jímka, separáto...'!$133:$133</definedName>
    <definedName name="_xlnm.Print_Titles" localSheetId="5">'SO 02.2 - Elektroinstalace'!$121:$121</definedName>
    <definedName name="_xlnm.Print_Titles" localSheetId="6">'VRN - Vedlejší rozpočtové...'!$120:$120</definedName>
    <definedName name="_xlnm.Print_Area" localSheetId="0">'Rekapitulace stavby'!$D$4:$AO$76,'Rekapitulace stavby'!$C$82:$AQ$102</definedName>
    <definedName name="_xlnm.Print_Area" localSheetId="1">'SO 01.1 - Stáj'!$C$4:$J$76,'SO 01.1 - Stáj'!$C$82:$J$116,'SO 01.1 - Stáj'!$C$122:$J$447</definedName>
    <definedName name="_xlnm.Print_Area" localSheetId="2">'SO 01.2 - Elektroinstalace'!$C$4:$J$76,'SO 01.2 - Elektroinstalace'!$C$82:$J$102,'SO 01.2 - Elektroinstalace'!$C$108:$J$128</definedName>
    <definedName name="_xlnm.Print_Area" localSheetId="3">'SO 01.3 - Kanalizace, roz...'!$C$4:$J$76,'SO 01.3 - Kanalizace, roz...'!$C$82:$J$105,'SO 01.3 - Kanalizace, roz...'!$C$111:$J$188</definedName>
    <definedName name="_xlnm.Print_Area" localSheetId="4">'SO 02.1 - Jímka, separáto...'!$C$4:$J$76,'SO 02.1 - Jímka, separáto...'!$C$82:$J$113,'SO 02.1 - Jímka, separáto...'!$C$119:$J$357</definedName>
    <definedName name="_xlnm.Print_Area" localSheetId="5">'SO 02.2 - Elektroinstalace'!$C$4:$J$76,'SO 02.2 - Elektroinstalace'!$C$82:$J$101,'SO 02.2 - Elektroinstalace'!$C$107:$J$125</definedName>
    <definedName name="_xlnm.Print_Area" localSheetId="6">'VRN - Vedlejší rozpočtové...'!$C$4:$J$76,'VRN - Vedlejší rozpočtové...'!$C$82:$J$102,'VRN - Vedlejší rozpočtové...'!$C$108:$J$134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8" i="3" l="1"/>
  <c r="J140" i="2"/>
  <c r="J154" i="2"/>
  <c r="J37" i="7"/>
  <c r="J36" i="7"/>
  <c r="AY101" i="1"/>
  <c r="J35" i="7"/>
  <c r="AX101" i="1" s="1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J117" i="7"/>
  <c r="F117" i="7"/>
  <c r="F115" i="7"/>
  <c r="E113" i="7"/>
  <c r="J91" i="7"/>
  <c r="F91" i="7"/>
  <c r="F89" i="7"/>
  <c r="E87" i="7"/>
  <c r="J24" i="7"/>
  <c r="E24" i="7"/>
  <c r="J118" i="7" s="1"/>
  <c r="J23" i="7"/>
  <c r="J18" i="7"/>
  <c r="E18" i="7"/>
  <c r="F118" i="7" s="1"/>
  <c r="J17" i="7"/>
  <c r="J12" i="7"/>
  <c r="J115" i="7"/>
  <c r="E7" i="7"/>
  <c r="E111" i="7" s="1"/>
  <c r="J39" i="6"/>
  <c r="J38" i="6"/>
  <c r="AY100" i="1" s="1"/>
  <c r="J37" i="6"/>
  <c r="AX100" i="1" s="1"/>
  <c r="BI125" i="6"/>
  <c r="BH125" i="6"/>
  <c r="BG125" i="6"/>
  <c r="BF125" i="6"/>
  <c r="F36" i="6" s="1"/>
  <c r="BA100" i="1" s="1"/>
  <c r="T125" i="6"/>
  <c r="T124" i="6" s="1"/>
  <c r="T123" i="6" s="1"/>
  <c r="T122" i="6" s="1"/>
  <c r="R125" i="6"/>
  <c r="R124" i="6" s="1"/>
  <c r="R123" i="6" s="1"/>
  <c r="R122" i="6" s="1"/>
  <c r="P125" i="6"/>
  <c r="P124" i="6" s="1"/>
  <c r="P123" i="6" s="1"/>
  <c r="P122" i="6" s="1"/>
  <c r="AU100" i="1" s="1"/>
  <c r="J118" i="6"/>
  <c r="F118" i="6"/>
  <c r="F116" i="6"/>
  <c r="E114" i="6"/>
  <c r="J93" i="6"/>
  <c r="F93" i="6"/>
  <c r="F91" i="6"/>
  <c r="E89" i="6"/>
  <c r="J26" i="6"/>
  <c r="E26" i="6"/>
  <c r="J119" i="6" s="1"/>
  <c r="J25" i="6"/>
  <c r="J20" i="6"/>
  <c r="E20" i="6"/>
  <c r="F119" i="6" s="1"/>
  <c r="J19" i="6"/>
  <c r="J14" i="6"/>
  <c r="J116" i="6"/>
  <c r="E7" i="6"/>
  <c r="E85" i="6"/>
  <c r="J39" i="5"/>
  <c r="J38" i="5"/>
  <c r="AY99" i="1" s="1"/>
  <c r="J37" i="5"/>
  <c r="AX99" i="1" s="1"/>
  <c r="BI357" i="5"/>
  <c r="BH357" i="5"/>
  <c r="BG357" i="5"/>
  <c r="BF357" i="5"/>
  <c r="T357" i="5"/>
  <c r="R357" i="5"/>
  <c r="P357" i="5"/>
  <c r="BI356" i="5"/>
  <c r="BH356" i="5"/>
  <c r="BG356" i="5"/>
  <c r="BF356" i="5"/>
  <c r="T356" i="5"/>
  <c r="R356" i="5"/>
  <c r="P356" i="5"/>
  <c r="BI355" i="5"/>
  <c r="BH355" i="5"/>
  <c r="BG355" i="5"/>
  <c r="BF355" i="5"/>
  <c r="T355" i="5"/>
  <c r="R355" i="5"/>
  <c r="P355" i="5"/>
  <c r="BI353" i="5"/>
  <c r="BH353" i="5"/>
  <c r="BG353" i="5"/>
  <c r="BF353" i="5"/>
  <c r="T353" i="5"/>
  <c r="R353" i="5"/>
  <c r="P353" i="5"/>
  <c r="BI351" i="5"/>
  <c r="BH351" i="5"/>
  <c r="BG351" i="5"/>
  <c r="BF351" i="5"/>
  <c r="T351" i="5"/>
  <c r="R351" i="5"/>
  <c r="P351" i="5"/>
  <c r="BI349" i="5"/>
  <c r="BH349" i="5"/>
  <c r="BG349" i="5"/>
  <c r="BF349" i="5"/>
  <c r="T349" i="5"/>
  <c r="R349" i="5"/>
  <c r="P349" i="5"/>
  <c r="BI347" i="5"/>
  <c r="BH347" i="5"/>
  <c r="BG347" i="5"/>
  <c r="BF347" i="5"/>
  <c r="T347" i="5"/>
  <c r="R347" i="5"/>
  <c r="P347" i="5"/>
  <c r="BI345" i="5"/>
  <c r="BH345" i="5"/>
  <c r="BG345" i="5"/>
  <c r="BF345" i="5"/>
  <c r="T345" i="5"/>
  <c r="R345" i="5"/>
  <c r="P345" i="5"/>
  <c r="BI343" i="5"/>
  <c r="BH343" i="5"/>
  <c r="BG343" i="5"/>
  <c r="BF343" i="5"/>
  <c r="T343" i="5"/>
  <c r="R343" i="5"/>
  <c r="P343" i="5"/>
  <c r="BI341" i="5"/>
  <c r="BH341" i="5"/>
  <c r="BG341" i="5"/>
  <c r="BF341" i="5"/>
  <c r="T341" i="5"/>
  <c r="R341" i="5"/>
  <c r="P341" i="5"/>
  <c r="BI340" i="5"/>
  <c r="BH340" i="5"/>
  <c r="BG340" i="5"/>
  <c r="BF340" i="5"/>
  <c r="T340" i="5"/>
  <c r="R340" i="5"/>
  <c r="P340" i="5"/>
  <c r="BI339" i="5"/>
  <c r="BH339" i="5"/>
  <c r="BG339" i="5"/>
  <c r="BF339" i="5"/>
  <c r="T339" i="5"/>
  <c r="R339" i="5"/>
  <c r="P339" i="5"/>
  <c r="BI338" i="5"/>
  <c r="BH338" i="5"/>
  <c r="BG338" i="5"/>
  <c r="BF338" i="5"/>
  <c r="T338" i="5"/>
  <c r="R338" i="5"/>
  <c r="P338" i="5"/>
  <c r="BI336" i="5"/>
  <c r="BH336" i="5"/>
  <c r="BG336" i="5"/>
  <c r="BF336" i="5"/>
  <c r="T336" i="5"/>
  <c r="R336" i="5"/>
  <c r="P336" i="5"/>
  <c r="BI335" i="5"/>
  <c r="BH335" i="5"/>
  <c r="BG335" i="5"/>
  <c r="BF335" i="5"/>
  <c r="T335" i="5"/>
  <c r="R335" i="5"/>
  <c r="P335" i="5"/>
  <c r="BI334" i="5"/>
  <c r="BH334" i="5"/>
  <c r="BG334" i="5"/>
  <c r="BF334" i="5"/>
  <c r="T334" i="5"/>
  <c r="R334" i="5"/>
  <c r="P334" i="5"/>
  <c r="BI333" i="5"/>
  <c r="BH333" i="5"/>
  <c r="BG333" i="5"/>
  <c r="BF333" i="5"/>
  <c r="T333" i="5"/>
  <c r="R333" i="5"/>
  <c r="P333" i="5"/>
  <c r="BI332" i="5"/>
  <c r="BH332" i="5"/>
  <c r="BG332" i="5"/>
  <c r="BF332" i="5"/>
  <c r="T332" i="5"/>
  <c r="R332" i="5"/>
  <c r="P332" i="5"/>
  <c r="BI331" i="5"/>
  <c r="BH331" i="5"/>
  <c r="BG331" i="5"/>
  <c r="BF331" i="5"/>
  <c r="T331" i="5"/>
  <c r="R331" i="5"/>
  <c r="P331" i="5"/>
  <c r="BI330" i="5"/>
  <c r="BH330" i="5"/>
  <c r="BG330" i="5"/>
  <c r="BF330" i="5"/>
  <c r="T330" i="5"/>
  <c r="R330" i="5"/>
  <c r="P330" i="5"/>
  <c r="BI328" i="5"/>
  <c r="BH328" i="5"/>
  <c r="BG328" i="5"/>
  <c r="BF328" i="5"/>
  <c r="T328" i="5"/>
  <c r="R328" i="5"/>
  <c r="P328" i="5"/>
  <c r="BI327" i="5"/>
  <c r="BH327" i="5"/>
  <c r="BG327" i="5"/>
  <c r="BF327" i="5"/>
  <c r="T327" i="5"/>
  <c r="R327" i="5"/>
  <c r="P327" i="5"/>
  <c r="BI324" i="5"/>
  <c r="BH324" i="5"/>
  <c r="BG324" i="5"/>
  <c r="BF324" i="5"/>
  <c r="T324" i="5"/>
  <c r="R324" i="5"/>
  <c r="P324" i="5"/>
  <c r="BI317" i="5"/>
  <c r="BH317" i="5"/>
  <c r="BG317" i="5"/>
  <c r="BF317" i="5"/>
  <c r="T317" i="5"/>
  <c r="R317" i="5"/>
  <c r="P317" i="5"/>
  <c r="BI311" i="5"/>
  <c r="BH311" i="5"/>
  <c r="BG311" i="5"/>
  <c r="BF311" i="5"/>
  <c r="T311" i="5"/>
  <c r="R311" i="5"/>
  <c r="P311" i="5"/>
  <c r="BI305" i="5"/>
  <c r="BH305" i="5"/>
  <c r="BG305" i="5"/>
  <c r="BF305" i="5"/>
  <c r="T305" i="5"/>
  <c r="R305" i="5"/>
  <c r="P305" i="5"/>
  <c r="BI300" i="5"/>
  <c r="BH300" i="5"/>
  <c r="BG300" i="5"/>
  <c r="BF300" i="5"/>
  <c r="T300" i="5"/>
  <c r="R300" i="5"/>
  <c r="P300" i="5"/>
  <c r="BI294" i="5"/>
  <c r="BH294" i="5"/>
  <c r="BG294" i="5"/>
  <c r="BF294" i="5"/>
  <c r="T294" i="5"/>
  <c r="R294" i="5"/>
  <c r="P294" i="5"/>
  <c r="BI289" i="5"/>
  <c r="BH289" i="5"/>
  <c r="BG289" i="5"/>
  <c r="BF289" i="5"/>
  <c r="T289" i="5"/>
  <c r="R289" i="5"/>
  <c r="P289" i="5"/>
  <c r="BI285" i="5"/>
  <c r="BH285" i="5"/>
  <c r="BG285" i="5"/>
  <c r="BF285" i="5"/>
  <c r="T285" i="5"/>
  <c r="R285" i="5"/>
  <c r="P285" i="5"/>
  <c r="BI281" i="5"/>
  <c r="BH281" i="5"/>
  <c r="BG281" i="5"/>
  <c r="BF281" i="5"/>
  <c r="T281" i="5"/>
  <c r="R281" i="5"/>
  <c r="P281" i="5"/>
  <c r="BI278" i="5"/>
  <c r="BH278" i="5"/>
  <c r="BG278" i="5"/>
  <c r="BF278" i="5"/>
  <c r="T278" i="5"/>
  <c r="T277" i="5"/>
  <c r="R278" i="5"/>
  <c r="R277" i="5" s="1"/>
  <c r="P278" i="5"/>
  <c r="P277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3" i="5"/>
  <c r="BH243" i="5"/>
  <c r="BG243" i="5"/>
  <c r="BF243" i="5"/>
  <c r="T243" i="5"/>
  <c r="R243" i="5"/>
  <c r="P243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4" i="5"/>
  <c r="BH224" i="5"/>
  <c r="BG224" i="5"/>
  <c r="BF224" i="5"/>
  <c r="T224" i="5"/>
  <c r="R224" i="5"/>
  <c r="P224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37" i="5"/>
  <c r="BH137" i="5"/>
  <c r="BG137" i="5"/>
  <c r="BF137" i="5"/>
  <c r="T137" i="5"/>
  <c r="R137" i="5"/>
  <c r="P137" i="5"/>
  <c r="J130" i="5"/>
  <c r="F130" i="5"/>
  <c r="F128" i="5"/>
  <c r="E126" i="5"/>
  <c r="J93" i="5"/>
  <c r="F93" i="5"/>
  <c r="F91" i="5"/>
  <c r="E89" i="5"/>
  <c r="J26" i="5"/>
  <c r="E26" i="5"/>
  <c r="J131" i="5" s="1"/>
  <c r="J25" i="5"/>
  <c r="J20" i="5"/>
  <c r="E20" i="5"/>
  <c r="F131" i="5" s="1"/>
  <c r="J19" i="5"/>
  <c r="J14" i="5"/>
  <c r="J128" i="5"/>
  <c r="E7" i="5"/>
  <c r="E122" i="5" s="1"/>
  <c r="J39" i="4"/>
  <c r="J38" i="4"/>
  <c r="AY98" i="1" s="1"/>
  <c r="J37" i="4"/>
  <c r="AX98" i="1" s="1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J122" i="4"/>
  <c r="F122" i="4"/>
  <c r="F120" i="4"/>
  <c r="E118" i="4"/>
  <c r="J93" i="4"/>
  <c r="F93" i="4"/>
  <c r="F91" i="4"/>
  <c r="E89" i="4"/>
  <c r="J26" i="4"/>
  <c r="E26" i="4"/>
  <c r="J123" i="4" s="1"/>
  <c r="J25" i="4"/>
  <c r="J20" i="4"/>
  <c r="E20" i="4"/>
  <c r="F123" i="4" s="1"/>
  <c r="J19" i="4"/>
  <c r="J14" i="4"/>
  <c r="J120" i="4" s="1"/>
  <c r="E7" i="4"/>
  <c r="E114" i="4" s="1"/>
  <c r="J39" i="3"/>
  <c r="J38" i="3"/>
  <c r="AY97" i="1"/>
  <c r="J37" i="3"/>
  <c r="AX97" i="1" s="1"/>
  <c r="BI128" i="3"/>
  <c r="BH128" i="3"/>
  <c r="BG128" i="3"/>
  <c r="BF128" i="3"/>
  <c r="T128" i="3"/>
  <c r="T127" i="3"/>
  <c r="R128" i="3"/>
  <c r="R127" i="3" s="1"/>
  <c r="P128" i="3"/>
  <c r="P127" i="3" s="1"/>
  <c r="BI126" i="3"/>
  <c r="BH126" i="3"/>
  <c r="BG126" i="3"/>
  <c r="BF126" i="3"/>
  <c r="T126" i="3"/>
  <c r="T125" i="3" s="1"/>
  <c r="T124" i="3" s="1"/>
  <c r="T123" i="3" s="1"/>
  <c r="R126" i="3"/>
  <c r="R125" i="3" s="1"/>
  <c r="P126" i="3"/>
  <c r="P125" i="3" s="1"/>
  <c r="J119" i="3"/>
  <c r="F119" i="3"/>
  <c r="F117" i="3"/>
  <c r="E115" i="3"/>
  <c r="J93" i="3"/>
  <c r="F93" i="3"/>
  <c r="F91" i="3"/>
  <c r="E89" i="3"/>
  <c r="J26" i="3"/>
  <c r="E26" i="3"/>
  <c r="J94" i="3" s="1"/>
  <c r="J25" i="3"/>
  <c r="J20" i="3"/>
  <c r="E20" i="3"/>
  <c r="F120" i="3" s="1"/>
  <c r="J19" i="3"/>
  <c r="J14" i="3"/>
  <c r="J117" i="3" s="1"/>
  <c r="E7" i="3"/>
  <c r="E111" i="3" s="1"/>
  <c r="J39" i="2"/>
  <c r="J38" i="2"/>
  <c r="AY96" i="1" s="1"/>
  <c r="J37" i="2"/>
  <c r="AX96" i="1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T388" i="2" s="1"/>
  <c r="R389" i="2"/>
  <c r="R388" i="2" s="1"/>
  <c r="P389" i="2"/>
  <c r="P388" i="2" s="1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T345" i="2"/>
  <c r="R346" i="2"/>
  <c r="R345" i="2"/>
  <c r="P346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2" i="2"/>
  <c r="BH312" i="2"/>
  <c r="BG312" i="2"/>
  <c r="BF312" i="2"/>
  <c r="T312" i="2"/>
  <c r="R312" i="2"/>
  <c r="P312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0" i="2"/>
  <c r="BH260" i="2"/>
  <c r="BG260" i="2"/>
  <c r="BF260" i="2"/>
  <c r="T260" i="2"/>
  <c r="R260" i="2"/>
  <c r="P260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77" i="2"/>
  <c r="BH177" i="2"/>
  <c r="BG177" i="2"/>
  <c r="BF177" i="2"/>
  <c r="T177" i="2"/>
  <c r="R177" i="2"/>
  <c r="P17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40" i="2"/>
  <c r="BH140" i="2"/>
  <c r="BG140" i="2"/>
  <c r="BF140" i="2"/>
  <c r="T140" i="2"/>
  <c r="R140" i="2"/>
  <c r="P140" i="2"/>
  <c r="J133" i="2"/>
  <c r="F133" i="2"/>
  <c r="F131" i="2"/>
  <c r="E129" i="2"/>
  <c r="J93" i="2"/>
  <c r="F93" i="2"/>
  <c r="F91" i="2"/>
  <c r="E89" i="2"/>
  <c r="J26" i="2"/>
  <c r="E26" i="2"/>
  <c r="J134" i="2"/>
  <c r="J25" i="2"/>
  <c r="J20" i="2"/>
  <c r="E20" i="2"/>
  <c r="F134" i="2"/>
  <c r="J19" i="2"/>
  <c r="J14" i="2"/>
  <c r="J131" i="2" s="1"/>
  <c r="E7" i="2"/>
  <c r="E125" i="2" s="1"/>
  <c r="L90" i="1"/>
  <c r="AM90" i="1"/>
  <c r="AM89" i="1"/>
  <c r="L89" i="1"/>
  <c r="L87" i="1"/>
  <c r="L85" i="1"/>
  <c r="L84" i="1"/>
  <c r="J319" i="2"/>
  <c r="BK302" i="2"/>
  <c r="BK297" i="2"/>
  <c r="BK289" i="2"/>
  <c r="BK281" i="2"/>
  <c r="J276" i="2"/>
  <c r="J272" i="2"/>
  <c r="J250" i="2"/>
  <c r="BK241" i="2"/>
  <c r="J230" i="2"/>
  <c r="J218" i="2"/>
  <c r="J159" i="2"/>
  <c r="BK158" i="2"/>
  <c r="J157" i="2"/>
  <c r="BK155" i="2"/>
  <c r="AS95" i="1"/>
  <c r="BK130" i="4"/>
  <c r="BK160" i="4"/>
  <c r="BK132" i="4"/>
  <c r="J149" i="4"/>
  <c r="BK134" i="4"/>
  <c r="BK164" i="4"/>
  <c r="J182" i="4"/>
  <c r="BK149" i="4"/>
  <c r="BK184" i="4"/>
  <c r="J159" i="4"/>
  <c r="BK146" i="4"/>
  <c r="BK178" i="4"/>
  <c r="BK167" i="4"/>
  <c r="J143" i="4"/>
  <c r="BK185" i="4"/>
  <c r="BK177" i="4"/>
  <c r="BK153" i="4"/>
  <c r="BK331" i="5"/>
  <c r="BK334" i="5"/>
  <c r="J211" i="5"/>
  <c r="J333" i="5"/>
  <c r="BK261" i="5"/>
  <c r="J190" i="5"/>
  <c r="J353" i="5"/>
  <c r="J300" i="5"/>
  <c r="J243" i="5"/>
  <c r="J166" i="5"/>
  <c r="BK333" i="5"/>
  <c r="BK258" i="5"/>
  <c r="BK182" i="5"/>
  <c r="BK343" i="5"/>
  <c r="BK272" i="5"/>
  <c r="BK176" i="5"/>
  <c r="J145" i="5"/>
  <c r="BK276" i="5"/>
  <c r="J234" i="5"/>
  <c r="BK173" i="5"/>
  <c r="BK356" i="5"/>
  <c r="J294" i="5"/>
  <c r="BK224" i="5"/>
  <c r="BK162" i="5"/>
  <c r="F37" i="6"/>
  <c r="BB100" i="1" s="1"/>
  <c r="BK134" i="7"/>
  <c r="BK129" i="7"/>
  <c r="J447" i="2"/>
  <c r="J442" i="2"/>
  <c r="J439" i="2"/>
  <c r="BK437" i="2"/>
  <c r="BK433" i="2"/>
  <c r="J432" i="2"/>
  <c r="J427" i="2"/>
  <c r="J423" i="2"/>
  <c r="J420" i="2"/>
  <c r="J418" i="2"/>
  <c r="J415" i="2"/>
  <c r="BK412" i="2"/>
  <c r="BK407" i="2"/>
  <c r="J398" i="2"/>
  <c r="BK389" i="2"/>
  <c r="BK386" i="2"/>
  <c r="BK382" i="2"/>
  <c r="J377" i="2"/>
  <c r="BK375" i="2"/>
  <c r="BK373" i="2"/>
  <c r="BK369" i="2"/>
  <c r="BK365" i="2"/>
  <c r="J361" i="2"/>
  <c r="J357" i="2"/>
  <c r="J354" i="2"/>
  <c r="J351" i="2"/>
  <c r="J349" i="2"/>
  <c r="J344" i="2"/>
  <c r="BK342" i="2"/>
  <c r="BK337" i="2"/>
  <c r="J330" i="2"/>
  <c r="BK303" i="2"/>
  <c r="J299" i="2"/>
  <c r="J293" i="2"/>
  <c r="J287" i="2"/>
  <c r="J281" i="2"/>
  <c r="BK276" i="2"/>
  <c r="BK271" i="2"/>
  <c r="J243" i="2"/>
  <c r="J233" i="2"/>
  <c r="BK218" i="2"/>
  <c r="J215" i="2"/>
  <c r="J177" i="2"/>
  <c r="BK176" i="4"/>
  <c r="J145" i="4"/>
  <c r="J167" i="4"/>
  <c r="BK129" i="4"/>
  <c r="BK144" i="4"/>
  <c r="J187" i="4"/>
  <c r="J162" i="4"/>
  <c r="J180" i="4"/>
  <c r="J164" i="4"/>
  <c r="BK187" i="4"/>
  <c r="BK155" i="4"/>
  <c r="J138" i="4"/>
  <c r="BK170" i="4"/>
  <c r="J154" i="4"/>
  <c r="BK188" i="4"/>
  <c r="BK179" i="4"/>
  <c r="J163" i="4"/>
  <c r="J336" i="5"/>
  <c r="BK349" i="5"/>
  <c r="J260" i="5"/>
  <c r="BK166" i="5"/>
  <c r="J328" i="5"/>
  <c r="BK210" i="5"/>
  <c r="J146" i="5"/>
  <c r="BK336" i="5"/>
  <c r="BK256" i="5"/>
  <c r="J183" i="5"/>
  <c r="BK148" i="5"/>
  <c r="BK305" i="5"/>
  <c r="BK218" i="5"/>
  <c r="J157" i="5"/>
  <c r="J317" i="5"/>
  <c r="J213" i="5"/>
  <c r="BK164" i="5"/>
  <c r="BK339" i="5"/>
  <c r="J270" i="5"/>
  <c r="J210" i="5"/>
  <c r="BK187" i="5"/>
  <c r="BK145" i="5"/>
  <c r="J281" i="5"/>
  <c r="J235" i="5"/>
  <c r="J184" i="5"/>
  <c r="F39" i="6"/>
  <c r="BD100" i="1" s="1"/>
  <c r="J134" i="7"/>
  <c r="J126" i="7"/>
  <c r="BK446" i="2"/>
  <c r="J444" i="2"/>
  <c r="J440" i="2"/>
  <c r="J438" i="2"/>
  <c r="J435" i="2"/>
  <c r="J431" i="2"/>
  <c r="J425" i="2"/>
  <c r="J422" i="2"/>
  <c r="J419" i="2"/>
  <c r="BK416" i="2"/>
  <c r="BK414" i="2"/>
  <c r="J411" i="2"/>
  <c r="J407" i="2"/>
  <c r="BK398" i="2"/>
  <c r="J389" i="2"/>
  <c r="J386" i="2"/>
  <c r="J382" i="2"/>
  <c r="BK377" i="2"/>
  <c r="BK374" i="2"/>
  <c r="J371" i="2"/>
  <c r="J368" i="2"/>
  <c r="J362" i="2"/>
  <c r="J359" i="2"/>
  <c r="BK356" i="2"/>
  <c r="BK352" i="2"/>
  <c r="BK350" i="2"/>
  <c r="J346" i="2"/>
  <c r="BK343" i="2"/>
  <c r="BK340" i="2"/>
  <c r="J339" i="2"/>
  <c r="BK330" i="2"/>
  <c r="J305" i="2"/>
  <c r="BK299" i="2"/>
  <c r="BK293" i="2"/>
  <c r="BK286" i="2"/>
  <c r="BK280" i="2"/>
  <c r="J275" i="2"/>
  <c r="BK247" i="2"/>
  <c r="BK233" i="2"/>
  <c r="BK216" i="2"/>
  <c r="BK177" i="2"/>
  <c r="J162" i="2"/>
  <c r="J158" i="2"/>
  <c r="BK157" i="2"/>
  <c r="J156" i="2"/>
  <c r="BK154" i="2"/>
  <c r="J327" i="5"/>
  <c r="J215" i="5"/>
  <c r="J147" i="5"/>
  <c r="J305" i="5"/>
  <c r="J227" i="5"/>
  <c r="J164" i="5"/>
  <c r="J338" i="5"/>
  <c r="J263" i="5"/>
  <c r="BK227" i="5"/>
  <c r="J172" i="5"/>
  <c r="J341" i="5"/>
  <c r="BK274" i="5"/>
  <c r="BK235" i="5"/>
  <c r="BK190" i="5"/>
  <c r="BK147" i="5"/>
  <c r="J335" i="5"/>
  <c r="J311" i="5"/>
  <c r="BK203" i="5"/>
  <c r="J173" i="5"/>
  <c r="BK353" i="5"/>
  <c r="BK324" i="5"/>
  <c r="BK263" i="5"/>
  <c r="J209" i="5"/>
  <c r="J159" i="5"/>
  <c r="J357" i="5"/>
  <c r="BK327" i="5"/>
  <c r="BK250" i="5"/>
  <c r="J199" i="5"/>
  <c r="BK171" i="5"/>
  <c r="J125" i="6"/>
  <c r="J133" i="7"/>
  <c r="BK132" i="7"/>
  <c r="J124" i="7"/>
  <c r="J446" i="2"/>
  <c r="BK444" i="2"/>
  <c r="BK440" i="2"/>
  <c r="BK438" i="2"/>
  <c r="BK435" i="2"/>
  <c r="BK432" i="2"/>
  <c r="BK427" i="2"/>
  <c r="BK423" i="2"/>
  <c r="BK420" i="2"/>
  <c r="BK418" i="2"/>
  <c r="J414" i="2"/>
  <c r="BK411" i="2"/>
  <c r="J409" i="2"/>
  <c r="J401" i="2"/>
  <c r="J392" i="2"/>
  <c r="BK387" i="2"/>
  <c r="BK384" i="2"/>
  <c r="BK380" i="2"/>
  <c r="BK376" i="2"/>
  <c r="J375" i="2"/>
  <c r="J373" i="2"/>
  <c r="J369" i="2"/>
  <c r="J365" i="2"/>
  <c r="BK361" i="2"/>
  <c r="BK357" i="2"/>
  <c r="BK354" i="2"/>
  <c r="BK351" i="2"/>
  <c r="BK349" i="2"/>
  <c r="BK344" i="2"/>
  <c r="J343" i="2"/>
  <c r="J340" i="2"/>
  <c r="J337" i="2"/>
  <c r="BK319" i="2"/>
  <c r="BK305" i="2"/>
  <c r="BK298" i="2"/>
  <c r="BK291" i="2"/>
  <c r="BK287" i="2"/>
  <c r="J283" i="2"/>
  <c r="J277" i="2"/>
  <c r="BK272" i="2"/>
  <c r="J247" i="2"/>
  <c r="BK238" i="2"/>
  <c r="J220" i="2"/>
  <c r="BK195" i="2"/>
  <c r="BK162" i="2"/>
  <c r="BK335" i="2"/>
  <c r="J312" i="2"/>
  <c r="BK300" i="2"/>
  <c r="J297" i="2"/>
  <c r="J291" i="2"/>
  <c r="BK285" i="2"/>
  <c r="J279" i="2"/>
  <c r="J271" i="2"/>
  <c r="BK243" i="2"/>
  <c r="J238" i="2"/>
  <c r="BK220" i="2"/>
  <c r="J216" i="2"/>
  <c r="J192" i="2"/>
  <c r="J166" i="4"/>
  <c r="J134" i="4"/>
  <c r="J174" i="4"/>
  <c r="J150" i="4"/>
  <c r="BK165" i="4"/>
  <c r="BK143" i="4"/>
  <c r="BK181" i="4"/>
  <c r="J132" i="4"/>
  <c r="BK174" i="4"/>
  <c r="J146" i="4"/>
  <c r="BK162" i="4"/>
  <c r="J148" i="4"/>
  <c r="J181" i="4"/>
  <c r="J165" i="4"/>
  <c r="BK147" i="4"/>
  <c r="J184" i="4"/>
  <c r="J173" i="4"/>
  <c r="BK138" i="4"/>
  <c r="J330" i="5"/>
  <c r="BK338" i="5"/>
  <c r="BK254" i="5"/>
  <c r="J148" i="5"/>
  <c r="BK294" i="5"/>
  <c r="BK228" i="5"/>
  <c r="BK159" i="5"/>
  <c r="BK340" i="5"/>
  <c r="BK260" i="5"/>
  <c r="J198" i="5"/>
  <c r="J343" i="5"/>
  <c r="BK270" i="5"/>
  <c r="BK216" i="5"/>
  <c r="J171" i="5"/>
  <c r="J324" i="5"/>
  <c r="J218" i="5"/>
  <c r="BK160" i="5"/>
  <c r="J331" i="5"/>
  <c r="J268" i="5"/>
  <c r="BK193" i="5"/>
  <c r="BK153" i="5"/>
  <c r="BK351" i="5"/>
  <c r="J261" i="5"/>
  <c r="BK211" i="5"/>
  <c r="J149" i="5"/>
  <c r="F38" i="6"/>
  <c r="BC100" i="1" s="1"/>
  <c r="BK126" i="7"/>
  <c r="BK124" i="7"/>
  <c r="BK447" i="2"/>
  <c r="BK442" i="2"/>
  <c r="BK439" i="2"/>
  <c r="J437" i="2"/>
  <c r="J433" i="2"/>
  <c r="BK431" i="2"/>
  <c r="BK425" i="2"/>
  <c r="BK422" i="2"/>
  <c r="BK419" i="2"/>
  <c r="J416" i="2"/>
  <c r="BK415" i="2"/>
  <c r="J412" i="2"/>
  <c r="BK409" i="2"/>
  <c r="BK401" i="2"/>
  <c r="BK392" i="2"/>
  <c r="J387" i="2"/>
  <c r="J384" i="2"/>
  <c r="J380" i="2"/>
  <c r="J376" i="2"/>
  <c r="J374" i="2"/>
  <c r="BK371" i="2"/>
  <c r="BK368" i="2"/>
  <c r="BK362" i="2"/>
  <c r="BK359" i="2"/>
  <c r="J356" i="2"/>
  <c r="J352" i="2"/>
  <c r="J350" i="2"/>
  <c r="BK346" i="2"/>
  <c r="J342" i="2"/>
  <c r="BK339" i="2"/>
  <c r="J331" i="2"/>
  <c r="BK318" i="2"/>
  <c r="J303" i="2"/>
  <c r="J298" i="2"/>
  <c r="BK290" i="2"/>
  <c r="J286" i="2"/>
  <c r="J280" i="2"/>
  <c r="BK275" i="2"/>
  <c r="BK260" i="2"/>
  <c r="BK242" i="2"/>
  <c r="BK230" i="2"/>
  <c r="BK217" i="2"/>
  <c r="BK192" i="2"/>
  <c r="BK137" i="4"/>
  <c r="J175" i="4"/>
  <c r="BK145" i="4"/>
  <c r="J185" i="4"/>
  <c r="BK135" i="4"/>
  <c r="J179" i="4"/>
  <c r="BK154" i="4"/>
  <c r="J168" i="4"/>
  <c r="J135" i="4"/>
  <c r="BK161" i="4"/>
  <c r="BK151" i="4"/>
  <c r="J177" i="4"/>
  <c r="BK163" i="4"/>
  <c r="J142" i="4"/>
  <c r="BK182" i="4"/>
  <c r="BK168" i="4"/>
  <c r="J347" i="5"/>
  <c r="BK289" i="5"/>
  <c r="BK191" i="5"/>
  <c r="BK311" i="5"/>
  <c r="J254" i="5"/>
  <c r="BK199" i="5"/>
  <c r="BK137" i="5"/>
  <c r="J252" i="5"/>
  <c r="J181" i="5"/>
  <c r="J334" i="5"/>
  <c r="BK268" i="5"/>
  <c r="J187" i="5"/>
  <c r="J351" i="5"/>
  <c r="J258" i="5"/>
  <c r="J193" i="5"/>
  <c r="J355" i="5"/>
  <c r="BK317" i="5"/>
  <c r="BK252" i="5"/>
  <c r="BK146" i="5"/>
  <c r="BK355" i="5"/>
  <c r="J265" i="5"/>
  <c r="J216" i="5"/>
  <c r="BK181" i="5"/>
  <c r="BK131" i="7"/>
  <c r="J132" i="7"/>
  <c r="J335" i="2"/>
  <c r="J318" i="2"/>
  <c r="J302" i="2"/>
  <c r="BK295" i="2"/>
  <c r="J290" i="2"/>
  <c r="J285" i="2"/>
  <c r="BK279" i="2"/>
  <c r="BK273" i="2"/>
  <c r="J260" i="2"/>
  <c r="J242" i="2"/>
  <c r="BK224" i="2"/>
  <c r="J217" i="2"/>
  <c r="J195" i="2"/>
  <c r="BK159" i="2"/>
  <c r="BK156" i="2"/>
  <c r="J155" i="2"/>
  <c r="BK140" i="2"/>
  <c r="BK126" i="3"/>
  <c r="J126" i="3"/>
  <c r="BK128" i="3"/>
  <c r="J178" i="4"/>
  <c r="J160" i="4"/>
  <c r="BK152" i="4"/>
  <c r="J129" i="4"/>
  <c r="BK172" i="4"/>
  <c r="J151" i="4"/>
  <c r="BK158" i="4"/>
  <c r="J131" i="4"/>
  <c r="J172" i="4"/>
  <c r="J152" i="4"/>
  <c r="BK175" i="4"/>
  <c r="BK148" i="4"/>
  <c r="BK173" i="4"/>
  <c r="J157" i="4"/>
  <c r="BK142" i="4"/>
  <c r="J176" i="4"/>
  <c r="J155" i="4"/>
  <c r="J188" i="4"/>
  <c r="J171" i="4"/>
  <c r="BK150" i="4"/>
  <c r="BK332" i="5"/>
  <c r="J340" i="5"/>
  <c r="J276" i="5"/>
  <c r="BK198" i="5"/>
  <c r="J332" i="5"/>
  <c r="J256" i="5"/>
  <c r="BK183" i="5"/>
  <c r="BK347" i="5"/>
  <c r="BK285" i="5"/>
  <c r="J201" i="5"/>
  <c r="BK157" i="5"/>
  <c r="J289" i="5"/>
  <c r="BK213" i="5"/>
  <c r="J160" i="5"/>
  <c r="BK341" i="5"/>
  <c r="J278" i="5"/>
  <c r="BK201" i="5"/>
  <c r="BK149" i="5"/>
  <c r="J272" i="5"/>
  <c r="J228" i="5"/>
  <c r="J191" i="5"/>
  <c r="J356" i="5"/>
  <c r="J274" i="5"/>
  <c r="BK215" i="5"/>
  <c r="J153" i="5"/>
  <c r="BK133" i="7"/>
  <c r="J131" i="7"/>
  <c r="J129" i="7"/>
  <c r="BK125" i="7"/>
  <c r="BK331" i="2"/>
  <c r="BK312" i="2"/>
  <c r="J300" i="2"/>
  <c r="J295" i="2"/>
  <c r="J289" i="2"/>
  <c r="BK283" i="2"/>
  <c r="BK277" i="2"/>
  <c r="J273" i="2"/>
  <c r="BK250" i="2"/>
  <c r="J241" i="2"/>
  <c r="J224" i="2"/>
  <c r="BK215" i="2"/>
  <c r="BK169" i="4"/>
  <c r="J147" i="4"/>
  <c r="BK183" i="4"/>
  <c r="J169" i="4"/>
  <c r="J144" i="4"/>
  <c r="BK157" i="4"/>
  <c r="J183" i="4"/>
  <c r="J161" i="4"/>
  <c r="BK131" i="4"/>
  <c r="BK166" i="4"/>
  <c r="J137" i="4"/>
  <c r="J170" i="4"/>
  <c r="J153" i="4"/>
  <c r="BK171" i="4"/>
  <c r="J158" i="4"/>
  <c r="J130" i="4"/>
  <c r="BK180" i="4"/>
  <c r="BK159" i="4"/>
  <c r="J339" i="5"/>
  <c r="BK345" i="5"/>
  <c r="J285" i="5"/>
  <c r="BK209" i="5"/>
  <c r="J345" i="5"/>
  <c r="BK278" i="5"/>
  <c r="J203" i="5"/>
  <c r="J349" i="5"/>
  <c r="BK281" i="5"/>
  <c r="BK234" i="5"/>
  <c r="J162" i="5"/>
  <c r="BK328" i="5"/>
  <c r="BK265" i="5"/>
  <c r="J176" i="5"/>
  <c r="BK330" i="5"/>
  <c r="J224" i="5"/>
  <c r="BK184" i="5"/>
  <c r="J137" i="5"/>
  <c r="BK300" i="5"/>
  <c r="J250" i="5"/>
  <c r="BK172" i="5"/>
  <c r="BK357" i="5"/>
  <c r="BK335" i="5"/>
  <c r="BK243" i="5"/>
  <c r="J182" i="5"/>
  <c r="BK125" i="6"/>
  <c r="J125" i="7"/>
  <c r="BK128" i="7"/>
  <c r="J128" i="7"/>
  <c r="J127" i="7" s="1"/>
  <c r="J36" i="2" l="1"/>
  <c r="AW96" i="1" s="1"/>
  <c r="F38" i="2"/>
  <c r="BC96" i="1" s="1"/>
  <c r="F39" i="2"/>
  <c r="BD96" i="1" s="1"/>
  <c r="F37" i="2"/>
  <c r="BB96" i="1" s="1"/>
  <c r="P124" i="3"/>
  <c r="P123" i="3" s="1"/>
  <c r="AU97" i="1" s="1"/>
  <c r="F36" i="2"/>
  <c r="BA96" i="1" s="1"/>
  <c r="R124" i="3"/>
  <c r="R123" i="3"/>
  <c r="BK139" i="2"/>
  <c r="J139" i="2" s="1"/>
  <c r="J100" i="2" s="1"/>
  <c r="P161" i="2"/>
  <c r="BK294" i="2"/>
  <c r="J294" i="2" s="1"/>
  <c r="J104" i="2" s="1"/>
  <c r="P391" i="2"/>
  <c r="P421" i="2"/>
  <c r="P443" i="2"/>
  <c r="BK156" i="4"/>
  <c r="J156" i="4" s="1"/>
  <c r="J103" i="4" s="1"/>
  <c r="R136" i="5"/>
  <c r="BK192" i="5"/>
  <c r="J192" i="5" s="1"/>
  <c r="J102" i="5" s="1"/>
  <c r="BK212" i="5"/>
  <c r="J212" i="5" s="1"/>
  <c r="J103" i="5" s="1"/>
  <c r="T212" i="5"/>
  <c r="T249" i="5"/>
  <c r="T269" i="5"/>
  <c r="BK329" i="5"/>
  <c r="J329" i="5" s="1"/>
  <c r="J110" i="5" s="1"/>
  <c r="BK337" i="5"/>
  <c r="J337" i="5" s="1"/>
  <c r="J111" i="5" s="1"/>
  <c r="R337" i="5"/>
  <c r="P344" i="5"/>
  <c r="R219" i="2"/>
  <c r="R278" i="2"/>
  <c r="R348" i="2"/>
  <c r="R379" i="2"/>
  <c r="R410" i="2"/>
  <c r="P417" i="2"/>
  <c r="R434" i="2"/>
  <c r="P128" i="4"/>
  <c r="P127" i="4"/>
  <c r="T141" i="4"/>
  <c r="R186" i="4"/>
  <c r="P136" i="5"/>
  <c r="P192" i="5"/>
  <c r="P212" i="5"/>
  <c r="R249" i="5"/>
  <c r="T219" i="2"/>
  <c r="BK278" i="2"/>
  <c r="J278" i="2" s="1"/>
  <c r="J103" i="2" s="1"/>
  <c r="T348" i="2"/>
  <c r="T379" i="2"/>
  <c r="BK410" i="2"/>
  <c r="J410" i="2" s="1"/>
  <c r="J111" i="2" s="1"/>
  <c r="T421" i="2"/>
  <c r="T443" i="2"/>
  <c r="BK128" i="4"/>
  <c r="J128" i="4" s="1"/>
  <c r="J100" i="4" s="1"/>
  <c r="R141" i="4"/>
  <c r="T186" i="4"/>
  <c r="T136" i="5"/>
  <c r="T192" i="5"/>
  <c r="BK249" i="5"/>
  <c r="J249" i="5" s="1"/>
  <c r="J105" i="5" s="1"/>
  <c r="T280" i="5"/>
  <c r="P139" i="2"/>
  <c r="BK161" i="2"/>
  <c r="J161" i="2" s="1"/>
  <c r="J101" i="2" s="1"/>
  <c r="R294" i="2"/>
  <c r="BK379" i="2"/>
  <c r="J379" i="2" s="1"/>
  <c r="J107" i="2" s="1"/>
  <c r="P410" i="2"/>
  <c r="BK417" i="2"/>
  <c r="J417" i="2" s="1"/>
  <c r="J112" i="2" s="1"/>
  <c r="P434" i="2"/>
  <c r="T156" i="4"/>
  <c r="P152" i="5"/>
  <c r="R217" i="5"/>
  <c r="P280" i="5"/>
  <c r="R127" i="7"/>
  <c r="P219" i="2"/>
  <c r="P278" i="2"/>
  <c r="BK348" i="2"/>
  <c r="J348" i="2" s="1"/>
  <c r="J106" i="2" s="1"/>
  <c r="P379" i="2"/>
  <c r="T410" i="2"/>
  <c r="T417" i="2"/>
  <c r="T434" i="2"/>
  <c r="R128" i="4"/>
  <c r="R127" i="4" s="1"/>
  <c r="BK141" i="4"/>
  <c r="J141" i="4" s="1"/>
  <c r="J102" i="4" s="1"/>
  <c r="BK186" i="4"/>
  <c r="J186" i="4" s="1"/>
  <c r="J104" i="4" s="1"/>
  <c r="R152" i="5"/>
  <c r="P217" i="5"/>
  <c r="P269" i="5"/>
  <c r="BK127" i="7"/>
  <c r="J99" i="7" s="1"/>
  <c r="T139" i="2"/>
  <c r="R161" i="2"/>
  <c r="T294" i="2"/>
  <c r="BK391" i="2"/>
  <c r="BK421" i="2"/>
  <c r="J421" i="2" s="1"/>
  <c r="J113" i="2" s="1"/>
  <c r="BK443" i="2"/>
  <c r="J443" i="2" s="1"/>
  <c r="J115" i="2" s="1"/>
  <c r="P156" i="4"/>
  <c r="T152" i="5"/>
  <c r="T217" i="5"/>
  <c r="BK269" i="5"/>
  <c r="J269" i="5" s="1"/>
  <c r="J106" i="5" s="1"/>
  <c r="R269" i="5"/>
  <c r="P329" i="5"/>
  <c r="P130" i="7"/>
  <c r="BK219" i="2"/>
  <c r="J219" i="2" s="1"/>
  <c r="J102" i="2" s="1"/>
  <c r="P294" i="2"/>
  <c r="T391" i="2"/>
  <c r="T390" i="2" s="1"/>
  <c r="R417" i="2"/>
  <c r="BK434" i="2"/>
  <c r="J434" i="2"/>
  <c r="J114" i="2" s="1"/>
  <c r="T128" i="4"/>
  <c r="T127" i="4"/>
  <c r="P141" i="4"/>
  <c r="P140" i="4" s="1"/>
  <c r="P186" i="4"/>
  <c r="BK152" i="5"/>
  <c r="J152" i="5" s="1"/>
  <c r="J101" i="5" s="1"/>
  <c r="BK217" i="5"/>
  <c r="J217" i="5" s="1"/>
  <c r="J104" i="5" s="1"/>
  <c r="BK280" i="5"/>
  <c r="J280" i="5" s="1"/>
  <c r="J109" i="5" s="1"/>
  <c r="R329" i="5"/>
  <c r="P337" i="5"/>
  <c r="T337" i="5"/>
  <c r="T344" i="5"/>
  <c r="BK123" i="7"/>
  <c r="J123" i="7" s="1"/>
  <c r="J98" i="7" s="1"/>
  <c r="T123" i="7"/>
  <c r="T127" i="7"/>
  <c r="R130" i="7"/>
  <c r="R139" i="2"/>
  <c r="R138" i="2"/>
  <c r="T161" i="2"/>
  <c r="T278" i="2"/>
  <c r="P348" i="2"/>
  <c r="R391" i="2"/>
  <c r="R390" i="2" s="1"/>
  <c r="R421" i="2"/>
  <c r="R443" i="2"/>
  <c r="R156" i="4"/>
  <c r="BK136" i="5"/>
  <c r="J136" i="5" s="1"/>
  <c r="J100" i="5" s="1"/>
  <c r="R192" i="5"/>
  <c r="R212" i="5"/>
  <c r="P249" i="5"/>
  <c r="R280" i="5"/>
  <c r="T329" i="5"/>
  <c r="BK344" i="5"/>
  <c r="J344" i="5" s="1"/>
  <c r="J112" i="5" s="1"/>
  <c r="R344" i="5"/>
  <c r="R279" i="5" s="1"/>
  <c r="P123" i="7"/>
  <c r="R123" i="7"/>
  <c r="R122" i="7" s="1"/>
  <c r="R121" i="7" s="1"/>
  <c r="P127" i="7"/>
  <c r="BK130" i="7"/>
  <c r="T130" i="7"/>
  <c r="BK345" i="2"/>
  <c r="J345" i="2" s="1"/>
  <c r="J105" i="2" s="1"/>
  <c r="BK277" i="5"/>
  <c r="J277" i="5"/>
  <c r="J107" i="5" s="1"/>
  <c r="BK388" i="2"/>
  <c r="J388" i="2" s="1"/>
  <c r="J108" i="2" s="1"/>
  <c r="BK127" i="3"/>
  <c r="J127" i="3" s="1"/>
  <c r="J101" i="3" s="1"/>
  <c r="BK124" i="6"/>
  <c r="J124" i="6" s="1"/>
  <c r="J100" i="6" s="1"/>
  <c r="BK125" i="3"/>
  <c r="J125" i="3" s="1"/>
  <c r="J100" i="3" s="1"/>
  <c r="J101" i="7"/>
  <c r="E85" i="7"/>
  <c r="J92" i="7"/>
  <c r="J89" i="7"/>
  <c r="BE133" i="7"/>
  <c r="BE125" i="7"/>
  <c r="BE128" i="7"/>
  <c r="BE124" i="7"/>
  <c r="F92" i="7"/>
  <c r="BE126" i="7"/>
  <c r="BE129" i="7"/>
  <c r="BE131" i="7"/>
  <c r="BE132" i="7"/>
  <c r="BE134" i="7"/>
  <c r="E110" i="6"/>
  <c r="F94" i="6"/>
  <c r="J91" i="6"/>
  <c r="J94" i="6"/>
  <c r="BE125" i="6"/>
  <c r="J94" i="5"/>
  <c r="BE166" i="5"/>
  <c r="BE176" i="5"/>
  <c r="BE254" i="5"/>
  <c r="BE256" i="5"/>
  <c r="BE258" i="5"/>
  <c r="BE336" i="5"/>
  <c r="BE338" i="5"/>
  <c r="BE340" i="5"/>
  <c r="BE345" i="5"/>
  <c r="BE353" i="5"/>
  <c r="BE355" i="5"/>
  <c r="BE356" i="5"/>
  <c r="BE357" i="5"/>
  <c r="J91" i="5"/>
  <c r="BE137" i="5"/>
  <c r="BE160" i="5"/>
  <c r="BE162" i="5"/>
  <c r="BE164" i="5"/>
  <c r="BE182" i="5"/>
  <c r="BE183" i="5"/>
  <c r="BE184" i="5"/>
  <c r="BE294" i="5"/>
  <c r="BE341" i="5"/>
  <c r="BE347" i="5"/>
  <c r="E85" i="5"/>
  <c r="BE147" i="5"/>
  <c r="BE148" i="5"/>
  <c r="BE243" i="5"/>
  <c r="BE250" i="5"/>
  <c r="BE252" i="5"/>
  <c r="BE260" i="5"/>
  <c r="BE261" i="5"/>
  <c r="BE263" i="5"/>
  <c r="BE265" i="5"/>
  <c r="BE268" i="5"/>
  <c r="BE311" i="5"/>
  <c r="BE317" i="5"/>
  <c r="BE324" i="5"/>
  <c r="BE328" i="5"/>
  <c r="BE332" i="5"/>
  <c r="BE146" i="5"/>
  <c r="BE149" i="5"/>
  <c r="BE159" i="5"/>
  <c r="BE172" i="5"/>
  <c r="BE173" i="5"/>
  <c r="BE181" i="5"/>
  <c r="BE191" i="5"/>
  <c r="BE193" i="5"/>
  <c r="BE198" i="5"/>
  <c r="BE199" i="5"/>
  <c r="BE201" i="5"/>
  <c r="BE203" i="5"/>
  <c r="BE227" i="5"/>
  <c r="BE331" i="5"/>
  <c r="BE349" i="5"/>
  <c r="F94" i="5"/>
  <c r="BE209" i="5"/>
  <c r="BE210" i="5"/>
  <c r="BE211" i="5"/>
  <c r="BE270" i="5"/>
  <c r="BE272" i="5"/>
  <c r="BE274" i="5"/>
  <c r="BE276" i="5"/>
  <c r="BE278" i="5"/>
  <c r="BE305" i="5"/>
  <c r="BE335" i="5"/>
  <c r="BE145" i="5"/>
  <c r="BE153" i="5"/>
  <c r="BE157" i="5"/>
  <c r="BE213" i="5"/>
  <c r="BE215" i="5"/>
  <c r="BE216" i="5"/>
  <c r="BE218" i="5"/>
  <c r="BE224" i="5"/>
  <c r="BE285" i="5"/>
  <c r="BE289" i="5"/>
  <c r="BE300" i="5"/>
  <c r="BE339" i="5"/>
  <c r="BE351" i="5"/>
  <c r="BE171" i="5"/>
  <c r="BE187" i="5"/>
  <c r="BE190" i="5"/>
  <c r="BE228" i="5"/>
  <c r="BE234" i="5"/>
  <c r="BE235" i="5"/>
  <c r="BE281" i="5"/>
  <c r="BE330" i="5"/>
  <c r="BE333" i="5"/>
  <c r="BE327" i="5"/>
  <c r="BE334" i="5"/>
  <c r="BE343" i="5"/>
  <c r="J94" i="4"/>
  <c r="BE146" i="4"/>
  <c r="BE147" i="4"/>
  <c r="BE164" i="4"/>
  <c r="BE170" i="4"/>
  <c r="BE174" i="4"/>
  <c r="BE175" i="4"/>
  <c r="BE188" i="4"/>
  <c r="BE144" i="4"/>
  <c r="BE187" i="4"/>
  <c r="E85" i="4"/>
  <c r="F94" i="4"/>
  <c r="BE149" i="4"/>
  <c r="BE165" i="4"/>
  <c r="BE166" i="4"/>
  <c r="BE167" i="4"/>
  <c r="BE168" i="4"/>
  <c r="BE169" i="4"/>
  <c r="BE172" i="4"/>
  <c r="BE183" i="4"/>
  <c r="BE142" i="4"/>
  <c r="BE151" i="4"/>
  <c r="BE154" i="4"/>
  <c r="BE155" i="4"/>
  <c r="BE158" i="4"/>
  <c r="BE173" i="4"/>
  <c r="BE184" i="4"/>
  <c r="BE185" i="4"/>
  <c r="J91" i="4"/>
  <c r="BE129" i="4"/>
  <c r="BE137" i="4"/>
  <c r="BE145" i="4"/>
  <c r="BE148" i="4"/>
  <c r="BE150" i="4"/>
  <c r="BE130" i="4"/>
  <c r="BE132" i="4"/>
  <c r="BE134" i="4"/>
  <c r="BE135" i="4"/>
  <c r="BE152" i="4"/>
  <c r="BE153" i="4"/>
  <c r="BE159" i="4"/>
  <c r="BE160" i="4"/>
  <c r="BE163" i="4"/>
  <c r="BE138" i="4"/>
  <c r="BE157" i="4"/>
  <c r="BE161" i="4"/>
  <c r="BE171" i="4"/>
  <c r="BE176" i="4"/>
  <c r="BE177" i="4"/>
  <c r="BE178" i="4"/>
  <c r="BE179" i="4"/>
  <c r="BE180" i="4"/>
  <c r="BE131" i="4"/>
  <c r="BE143" i="4"/>
  <c r="BE162" i="4"/>
  <c r="BE181" i="4"/>
  <c r="BE182" i="4"/>
  <c r="J91" i="3"/>
  <c r="F94" i="3"/>
  <c r="E85" i="3"/>
  <c r="J120" i="3"/>
  <c r="BE126" i="3"/>
  <c r="BE128" i="3"/>
  <c r="E85" i="2"/>
  <c r="J91" i="2"/>
  <c r="F94" i="2"/>
  <c r="J94" i="2"/>
  <c r="BE140" i="2"/>
  <c r="BE154" i="2"/>
  <c r="BE155" i="2"/>
  <c r="BE156" i="2"/>
  <c r="BE157" i="2"/>
  <c r="BE158" i="2"/>
  <c r="BE159" i="2"/>
  <c r="BE162" i="2"/>
  <c r="BE177" i="2"/>
  <c r="BE192" i="2"/>
  <c r="BE195" i="2"/>
  <c r="BE215" i="2"/>
  <c r="BE216" i="2"/>
  <c r="BE217" i="2"/>
  <c r="BE218" i="2"/>
  <c r="BE220" i="2"/>
  <c r="BE224" i="2"/>
  <c r="BE230" i="2"/>
  <c r="BE233" i="2"/>
  <c r="BE238" i="2"/>
  <c r="BE241" i="2"/>
  <c r="BE242" i="2"/>
  <c r="BE243" i="2"/>
  <c r="BE247" i="2"/>
  <c r="BE250" i="2"/>
  <c r="BE260" i="2"/>
  <c r="BE271" i="2"/>
  <c r="BE272" i="2"/>
  <c r="BE273" i="2"/>
  <c r="BE275" i="2"/>
  <c r="BE276" i="2"/>
  <c r="BE277" i="2"/>
  <c r="BE279" i="2"/>
  <c r="BE280" i="2"/>
  <c r="BE281" i="2"/>
  <c r="BE283" i="2"/>
  <c r="BE285" i="2"/>
  <c r="BE286" i="2"/>
  <c r="BE287" i="2"/>
  <c r="BE289" i="2"/>
  <c r="BE290" i="2"/>
  <c r="BE291" i="2"/>
  <c r="BE293" i="2"/>
  <c r="BE295" i="2"/>
  <c r="BE297" i="2"/>
  <c r="BE298" i="2"/>
  <c r="BE299" i="2"/>
  <c r="BE300" i="2"/>
  <c r="BE302" i="2"/>
  <c r="BE303" i="2"/>
  <c r="BE305" i="2"/>
  <c r="BE312" i="2"/>
  <c r="BE318" i="2"/>
  <c r="BE319" i="2"/>
  <c r="BE330" i="2"/>
  <c r="BE331" i="2"/>
  <c r="BE335" i="2"/>
  <c r="BE337" i="2"/>
  <c r="BE339" i="2"/>
  <c r="BE340" i="2"/>
  <c r="BE342" i="2"/>
  <c r="BE343" i="2"/>
  <c r="BE344" i="2"/>
  <c r="BE346" i="2"/>
  <c r="BE349" i="2"/>
  <c r="BE350" i="2"/>
  <c r="BE351" i="2"/>
  <c r="BE352" i="2"/>
  <c r="BE354" i="2"/>
  <c r="BE356" i="2"/>
  <c r="BE357" i="2"/>
  <c r="BE359" i="2"/>
  <c r="BE361" i="2"/>
  <c r="BE362" i="2"/>
  <c r="BE365" i="2"/>
  <c r="BE368" i="2"/>
  <c r="BE369" i="2"/>
  <c r="BE371" i="2"/>
  <c r="BE373" i="2"/>
  <c r="BE374" i="2"/>
  <c r="BE375" i="2"/>
  <c r="BE376" i="2"/>
  <c r="BE377" i="2"/>
  <c r="BE380" i="2"/>
  <c r="BE382" i="2"/>
  <c r="BE384" i="2"/>
  <c r="BE386" i="2"/>
  <c r="BE387" i="2"/>
  <c r="BE389" i="2"/>
  <c r="BE392" i="2"/>
  <c r="BE398" i="2"/>
  <c r="BE401" i="2"/>
  <c r="BE407" i="2"/>
  <c r="BE409" i="2"/>
  <c r="BE411" i="2"/>
  <c r="BE412" i="2"/>
  <c r="BE414" i="2"/>
  <c r="BE415" i="2"/>
  <c r="BE416" i="2"/>
  <c r="BE418" i="2"/>
  <c r="BE419" i="2"/>
  <c r="BE420" i="2"/>
  <c r="BE422" i="2"/>
  <c r="BE423" i="2"/>
  <c r="BE425" i="2"/>
  <c r="BE427" i="2"/>
  <c r="BE431" i="2"/>
  <c r="BE432" i="2"/>
  <c r="BE433" i="2"/>
  <c r="BE435" i="2"/>
  <c r="BE437" i="2"/>
  <c r="BE438" i="2"/>
  <c r="BE439" i="2"/>
  <c r="BE440" i="2"/>
  <c r="BE442" i="2"/>
  <c r="BE444" i="2"/>
  <c r="BE446" i="2"/>
  <c r="BE447" i="2"/>
  <c r="F37" i="3"/>
  <c r="BB97" i="1" s="1"/>
  <c r="J35" i="6"/>
  <c r="AV100" i="1" s="1"/>
  <c r="F36" i="7"/>
  <c r="BC101" i="1" s="1"/>
  <c r="F35" i="7"/>
  <c r="BB101" i="1" s="1"/>
  <c r="AS94" i="1"/>
  <c r="F37" i="4"/>
  <c r="BB98" i="1"/>
  <c r="J36" i="6"/>
  <c r="AW100" i="1" s="1"/>
  <c r="F34" i="7"/>
  <c r="BA101" i="1" s="1"/>
  <c r="J36" i="3"/>
  <c r="AW97" i="1" s="1"/>
  <c r="F39" i="5"/>
  <c r="BD99" i="1"/>
  <c r="F38" i="4"/>
  <c r="BC98" i="1" s="1"/>
  <c r="F38" i="5"/>
  <c r="BC99" i="1"/>
  <c r="F36" i="3"/>
  <c r="BA97" i="1" s="1"/>
  <c r="J36" i="4"/>
  <c r="AW98" i="1"/>
  <c r="F36" i="5"/>
  <c r="BA99" i="1" s="1"/>
  <c r="F38" i="3"/>
  <c r="BC97" i="1" s="1"/>
  <c r="F39" i="4"/>
  <c r="BD98" i="1" s="1"/>
  <c r="J34" i="7"/>
  <c r="AW101" i="1" s="1"/>
  <c r="F37" i="7"/>
  <c r="BD101" i="1" s="1"/>
  <c r="F39" i="3"/>
  <c r="BD97" i="1" s="1"/>
  <c r="F37" i="5"/>
  <c r="BB99" i="1" s="1"/>
  <c r="F36" i="4"/>
  <c r="BA98" i="1"/>
  <c r="J36" i="5"/>
  <c r="AW99" i="1" s="1"/>
  <c r="J130" i="7" l="1"/>
  <c r="J100" i="7" s="1"/>
  <c r="BK122" i="7"/>
  <c r="J122" i="7" s="1"/>
  <c r="J97" i="7" s="1"/>
  <c r="P122" i="7"/>
  <c r="P121" i="7" s="1"/>
  <c r="AU101" i="1" s="1"/>
  <c r="BK279" i="5"/>
  <c r="J279" i="5" s="1"/>
  <c r="J108" i="5" s="1"/>
  <c r="BK390" i="2"/>
  <c r="J390" i="2" s="1"/>
  <c r="J109" i="2" s="1"/>
  <c r="BK127" i="4"/>
  <c r="J127" i="4" s="1"/>
  <c r="J99" i="4" s="1"/>
  <c r="BK140" i="4"/>
  <c r="J140" i="4" s="1"/>
  <c r="J101" i="4" s="1"/>
  <c r="J391" i="2"/>
  <c r="J110" i="2" s="1"/>
  <c r="BK138" i="2"/>
  <c r="J138" i="2" s="1"/>
  <c r="J99" i="2" s="1"/>
  <c r="R137" i="2"/>
  <c r="P138" i="2"/>
  <c r="P135" i="5"/>
  <c r="BK135" i="5"/>
  <c r="J135" i="5" s="1"/>
  <c r="J99" i="5" s="1"/>
  <c r="P279" i="5"/>
  <c r="T140" i="4"/>
  <c r="T126" i="4" s="1"/>
  <c r="T138" i="2"/>
  <c r="T137" i="2" s="1"/>
  <c r="T279" i="5"/>
  <c r="P390" i="2"/>
  <c r="T122" i="7"/>
  <c r="T121" i="7" s="1"/>
  <c r="R140" i="4"/>
  <c r="R126" i="4" s="1"/>
  <c r="P126" i="4"/>
  <c r="AU98" i="1" s="1"/>
  <c r="R135" i="5"/>
  <c r="R134" i="5" s="1"/>
  <c r="T135" i="5"/>
  <c r="T134" i="5" s="1"/>
  <c r="BK123" i="6"/>
  <c r="J123" i="6" s="1"/>
  <c r="J99" i="6" s="1"/>
  <c r="BK124" i="3"/>
  <c r="J124" i="3" s="1"/>
  <c r="J99" i="3" s="1"/>
  <c r="F35" i="3"/>
  <c r="AZ97" i="1" s="1"/>
  <c r="F35" i="2"/>
  <c r="AZ96" i="1" s="1"/>
  <c r="J35" i="4"/>
  <c r="AV98" i="1" s="1"/>
  <c r="AT98" i="1" s="1"/>
  <c r="BD95" i="1"/>
  <c r="J35" i="3"/>
  <c r="AV97" i="1" s="1"/>
  <c r="AT97" i="1" s="1"/>
  <c r="J35" i="5"/>
  <c r="AV99" i="1"/>
  <c r="AT99" i="1" s="1"/>
  <c r="F35" i="4"/>
  <c r="AZ98" i="1" s="1"/>
  <c r="BC95" i="1"/>
  <c r="AY95" i="1" s="1"/>
  <c r="F33" i="7"/>
  <c r="AZ101" i="1" s="1"/>
  <c r="J35" i="2"/>
  <c r="AV96" i="1" s="1"/>
  <c r="AT96" i="1" s="1"/>
  <c r="F35" i="5"/>
  <c r="AZ99" i="1" s="1"/>
  <c r="F35" i="6"/>
  <c r="AZ100" i="1" s="1"/>
  <c r="AT100" i="1"/>
  <c r="BA95" i="1"/>
  <c r="AW95" i="1" s="1"/>
  <c r="BB95" i="1"/>
  <c r="AX95" i="1" s="1"/>
  <c r="J33" i="7"/>
  <c r="AV101" i="1" s="1"/>
  <c r="AT101" i="1" s="1"/>
  <c r="BK137" i="2" l="1"/>
  <c r="J137" i="2" s="1"/>
  <c r="J32" i="2" s="1"/>
  <c r="AG96" i="1" s="1"/>
  <c r="AN96" i="1" s="1"/>
  <c r="BK126" i="4"/>
  <c r="J126" i="4" s="1"/>
  <c r="J98" i="4" s="1"/>
  <c r="P137" i="2"/>
  <c r="AU96" i="1" s="1"/>
  <c r="P134" i="5"/>
  <c r="AU99" i="1"/>
  <c r="BK123" i="3"/>
  <c r="J123" i="3" s="1"/>
  <c r="J98" i="3" s="1"/>
  <c r="BK122" i="6"/>
  <c r="J122" i="6" s="1"/>
  <c r="J32" i="6" s="1"/>
  <c r="AG100" i="1" s="1"/>
  <c r="BK134" i="5"/>
  <c r="J134" i="5" s="1"/>
  <c r="J32" i="5" s="1"/>
  <c r="AG99" i="1" s="1"/>
  <c r="BK121" i="7"/>
  <c r="BD94" i="1"/>
  <c r="W33" i="1" s="1"/>
  <c r="BA94" i="1"/>
  <c r="W30" i="1" s="1"/>
  <c r="AZ95" i="1"/>
  <c r="AV95" i="1" s="1"/>
  <c r="AT95" i="1" s="1"/>
  <c r="J32" i="4"/>
  <c r="AG98" i="1" s="1"/>
  <c r="BC94" i="1"/>
  <c r="W32" i="1" s="1"/>
  <c r="BB94" i="1"/>
  <c r="W31" i="1" s="1"/>
  <c r="J121" i="7" l="1"/>
  <c r="J96" i="7" s="1"/>
  <c r="J41" i="2"/>
  <c r="J98" i="2"/>
  <c r="J41" i="5"/>
  <c r="J98" i="5"/>
  <c r="J41" i="6"/>
  <c r="J98" i="6"/>
  <c r="J41" i="4"/>
  <c r="AN98" i="1"/>
  <c r="AN99" i="1"/>
  <c r="AN100" i="1"/>
  <c r="J32" i="3"/>
  <c r="AG97" i="1" s="1"/>
  <c r="AG95" i="1" s="1"/>
  <c r="AU95" i="1"/>
  <c r="AU94" i="1" s="1"/>
  <c r="J30" i="7"/>
  <c r="AG101" i="1" s="1"/>
  <c r="AZ94" i="1"/>
  <c r="W29" i="1" s="1"/>
  <c r="AW94" i="1"/>
  <c r="AK30" i="1" s="1"/>
  <c r="AX94" i="1"/>
  <c r="AY94" i="1"/>
  <c r="AN101" i="1" l="1"/>
  <c r="AG94" i="1"/>
  <c r="AK26" i="1" s="1"/>
  <c r="AN95" i="1"/>
  <c r="J39" i="7"/>
  <c r="J41" i="3"/>
  <c r="AN97" i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<sst xmlns="http://schemas.openxmlformats.org/spreadsheetml/2006/main" count="7664" uniqueCount="1301">
  <si>
    <t>Export Komplet</t>
  </si>
  <si>
    <t/>
  </si>
  <si>
    <t>2.0</t>
  </si>
  <si>
    <t>False</t>
  </si>
  <si>
    <t>{0cfcfdab-6c55-45a7-b433-d2e2eacda3c8}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</si>
  <si>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</si>
  <si>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</si>
  <si>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</si>
  <si>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</si>
  <si>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</si>
  <si>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</si>
  <si>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</si>
  <si>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</si>
  <si>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2138</t>
  </si>
  <si>
    <t>Stavba:</t>
  </si>
  <si>
    <t>Výuková stáj ŠZP Žabčice</t>
  </si>
  <si>
    <t>KSO:</t>
  </si>
  <si>
    <t>CC-CZ:</t>
  </si>
  <si>
    <t>Místo:</t>
  </si>
  <si>
    <t>Žabčice</t>
  </si>
  <si>
    <t>Datum:</t>
  </si>
  <si>
    <t>14. 2. 2024</t>
  </si>
  <si>
    <t>Zadavatel:</t>
  </si>
  <si>
    <t>IČ:</t>
  </si>
  <si>
    <t>Mendelova univerzita V Brně, ŠZP Žabčice</t>
  </si>
  <si>
    <t>DIČ:</t>
  </si>
  <si>
    <t>Zhotovitel:</t>
  </si>
  <si>
    <t xml:space="preserve"> </t>
  </si>
  <si>
    <t>Projektant:</t>
  </si>
  <si>
    <t>Ing. Jaroslav Onderka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</si>
  <si>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</si>
  <si>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</si>
  <si>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</si>
  <si>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</si>
  <si>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</si>
  <si>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</si>
  <si>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</si>
  <si>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</si>
  <si>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</si>
  <si>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</si>
  <si>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</si>
  <si>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</si>
  <si>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</si>
  <si>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</si>
  <si>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</si>
  <si>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</si>
  <si>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</si>
  <si>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</si>
  <si>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</si>
  <si>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</si>
  <si>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</si>
  <si>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</si>
  <si>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</si>
  <si>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</si>
  <si>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</si>
  <si>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</si>
  <si>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</si>
  <si>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</si>
  <si>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</si>
  <si>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</si>
  <si>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</si>
  <si>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</si>
  <si>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</si>
  <si>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</si>
  <si>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</si>
  <si>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</si>
  <si>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</si>
  <si>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</si>
  <si>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</si>
  <si>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</si>
  <si>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</si>
  <si>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</si>
  <si>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</si>
  <si>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</si>
  <si>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</si>
  <si>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</si>
  <si>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</si>
  <si>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</t>
  </si>
  <si>
    <t>Stavební část</t>
  </si>
  <si>
    <t>STA</t>
  </si>
  <si>
    <t>1</t>
  </si>
  <si>
    <t>{d54d55bd-c9d0-48ea-8348-808ab9fd5585}</t>
  </si>
  <si>
    <t>2</t>
  </si>
  <si>
    <t>/</t>
  </si>
  <si>
    <t>SO 01.1</t>
  </si>
  <si>
    <t>Stáj</t>
  </si>
  <si>
    <t>Soupis</t>
  </si>
  <si>
    <t>{f17c5c93-977b-4816-b61b-b1c188cd3c4b}</t>
  </si>
  <si>
    <t>SO 01.2</t>
  </si>
  <si>
    <t>Elektroinstalace</t>
  </si>
  <si>
    <t>{a8a256c9-d936-42d6-a0c5-ed148101e5a1}</t>
  </si>
  <si>
    <t>SO 01.3</t>
  </si>
  <si>
    <t>Kanalizace, rozvody vody</t>
  </si>
  <si>
    <t>{879afba1-83b4-4f76-b603-14cc29b19f78}</t>
  </si>
  <si>
    <t>SO 02.1</t>
  </si>
  <si>
    <t>Jímka, separátor, stáčecí plocha</t>
  </si>
  <si>
    <t>{68a4f964-9fa5-4e2d-a552-47ea8ff6e6cd}</t>
  </si>
  <si>
    <t>SO 02.2</t>
  </si>
  <si>
    <t>{ca956db8-e230-4806-a7b4-2c7c5364a8d4}</t>
  </si>
  <si>
    <t>VRN</t>
  </si>
  <si>
    <t>Vedlejší rozpočtové náklady</t>
  </si>
  <si>
    <t>{84cc3515-5782-421b-ba47-e70ae3c9da2f}</t>
  </si>
  <si>
    <t>KRYCÍ LIST SOUPISU PRACÍ</t>
  </si>
  <si>
    <t>Objekt:</t>
  </si>
  <si>
    <t>SO - Stavební část</t>
  </si>
  <si>
    <t>Soupis:</t>
  </si>
  <si>
    <t>SO 01.1 - Stáj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</si>
  <si>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</si>
  <si>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</si>
  <si>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</si>
  <si>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</si>
  <si>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</si>
  <si>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</si>
  <si>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</si>
  <si>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</si>
  <si>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</si>
  <si>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</si>
  <si>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</si>
  <si>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</si>
  <si>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</si>
  <si>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</si>
  <si>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</si>
  <si>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</si>
  <si>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</si>
  <si>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</si>
  <si>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</si>
  <si>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</si>
  <si>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Obklady keramické</t>
  </si>
  <si>
    <t xml:space="preserve">    784 -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</si>
  <si>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</si>
  <si>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</si>
  <si>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</si>
  <si>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</si>
  <si>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</si>
  <si>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</si>
  <si>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</si>
  <si>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</si>
  <si>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</si>
  <si>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</si>
  <si>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</si>
  <si>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</si>
  <si>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</si>
  <si>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</si>
  <si>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</si>
  <si>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</si>
  <si>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</si>
  <si>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</si>
  <si>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</si>
  <si>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rýh nezapažených š do 800 mm v hornině třídy těžitelnosti I skupiny 3 objem do 20 m3 strojně</t>
  </si>
  <si>
    <t>m3</t>
  </si>
  <si>
    <t>4</t>
  </si>
  <si>
    <t>-1076284748</t>
  </si>
  <si>
    <t>VV</t>
  </si>
  <si>
    <t>Výkop základů</t>
  </si>
  <si>
    <t>31,2*0,55*0,3</t>
  </si>
  <si>
    <t>výkop v prostoru jámy dojírny</t>
  </si>
  <si>
    <t>4,25*3,2*0,3</t>
  </si>
  <si>
    <t>výkop kejdového kanálu</t>
  </si>
  <si>
    <t>1,12*4,3*0,65</t>
  </si>
  <si>
    <t>Výkop propadla</t>
  </si>
  <si>
    <t>2,43*1,1*1,1</t>
  </si>
  <si>
    <t>výkop kanalizace ve stáji</t>
  </si>
  <si>
    <t>9*0,6*1,0</t>
  </si>
  <si>
    <t>výkop kanalizace mimo stáj</t>
  </si>
  <si>
    <t>10*0,8*1,5</t>
  </si>
  <si>
    <t>Součet</t>
  </si>
  <si>
    <t>161101101</t>
  </si>
  <si>
    <t>Svislé přemístění výkopku z hor.1-4 do 2,5 m</t>
  </si>
  <si>
    <t>-1174929085</t>
  </si>
  <si>
    <t>3</t>
  </si>
  <si>
    <t>162351103</t>
  </si>
  <si>
    <t>Vodorovné přemístění přes 50 do 500 m výkopku/sypaniny z horniny třídy těžitelnosti I skupiny 1 až 3</t>
  </si>
  <si>
    <t>-1182351667</t>
  </si>
  <si>
    <t>175101201</t>
  </si>
  <si>
    <t>Obsyp objektu bez prohození sypaniny</t>
  </si>
  <si>
    <t>977609343</t>
  </si>
  <si>
    <t>5</t>
  </si>
  <si>
    <t>175101209</t>
  </si>
  <si>
    <t>Příplatek za prohození sypaniny pro obsyp objektu</t>
  </si>
  <si>
    <t>-1724552641</t>
  </si>
  <si>
    <t>6</t>
  </si>
  <si>
    <t>175151101</t>
  </si>
  <si>
    <t>Obsypání potrubí strojně sypaninou bez prohození, uloženou do 3 m</t>
  </si>
  <si>
    <t>-1311445730</t>
  </si>
  <si>
    <t>7</t>
  </si>
  <si>
    <t>M</t>
  </si>
  <si>
    <t>58337303</t>
  </si>
  <si>
    <t>štěrkopísek frakce 0/8</t>
  </si>
  <si>
    <t>t</t>
  </si>
  <si>
    <t>8</t>
  </si>
  <si>
    <t>-2144286402</t>
  </si>
  <si>
    <t>0*2 'Přepočtené koeficientem množství</t>
  </si>
  <si>
    <t>Zakládání</t>
  </si>
  <si>
    <t>271922211</t>
  </si>
  <si>
    <t>Podsyp pod základové konstrukce se zhutněním z betonového recyklátu</t>
  </si>
  <si>
    <t>-278233677</t>
  </si>
  <si>
    <t>pásy</t>
  </si>
  <si>
    <t>0,75*0,5*0,1</t>
  </si>
  <si>
    <t>3,5*0,5*0,1</t>
  </si>
  <si>
    <t>5,1*0,5*0,1</t>
  </si>
  <si>
    <t>3,6*0,5*0,1</t>
  </si>
  <si>
    <t>3,4*0,5*0,1</t>
  </si>
  <si>
    <t>0,9*0,5*0,1</t>
  </si>
  <si>
    <t>2,3*0,5*0,1</t>
  </si>
  <si>
    <t>1,2*0,5*0,1</t>
  </si>
  <si>
    <t>kejdový kanál</t>
  </si>
  <si>
    <t>0,46*0,5*0,1*4+1,15*0,5*0,1*2</t>
  </si>
  <si>
    <t>revizní vodovodní šachta v technicé místnosti</t>
  </si>
  <si>
    <t>1,3*0,1*0,5*2+1,0*0,1*0,5*2</t>
  </si>
  <si>
    <t>9</t>
  </si>
  <si>
    <t>274322511</t>
  </si>
  <si>
    <t>Základové pasy ze ŽB se zvýšenými nároky na prostředí tř. C 25/30</t>
  </si>
  <si>
    <t>-1965522304</t>
  </si>
  <si>
    <t>0,75*0,25*0,3*1,2</t>
  </si>
  <si>
    <t>3,5*0,25*0,3*1,2</t>
  </si>
  <si>
    <t>5,1*0,25*0,3*1,2</t>
  </si>
  <si>
    <t>3,6*0,25*0,3*1,2</t>
  </si>
  <si>
    <t>3,4*0,25*0,3*1,2</t>
  </si>
  <si>
    <t>0,9*0,25*0,3*1,2</t>
  </si>
  <si>
    <t>2,3*0,25*0,3*1,2</t>
  </si>
  <si>
    <t>1,2*0,25*0,3*1,2</t>
  </si>
  <si>
    <t>(0,46*0,2*0,1*4+1,15*0,2*0,1*2)*1,2</t>
  </si>
  <si>
    <t>(1,3*0,1*0,8*2+1,0*0,1*0,8*2)*1,2</t>
  </si>
  <si>
    <t>10</t>
  </si>
  <si>
    <t>274322611</t>
  </si>
  <si>
    <t>Základové pasy ze ŽB se zvýšenými nároky na prostředí tř. C 30/37</t>
  </si>
  <si>
    <t>436190456</t>
  </si>
  <si>
    <t>požlabnicová obruba</t>
  </si>
  <si>
    <t>0,15*0,3*17,8*1,2</t>
  </si>
  <si>
    <t>11</t>
  </si>
  <si>
    <t>274351121</t>
  </si>
  <si>
    <t>Zřízení bednění základových pasů rovného</t>
  </si>
  <si>
    <t>m2</t>
  </si>
  <si>
    <t>-1468266241</t>
  </si>
  <si>
    <t>(0,75*0,25+0,3*0,5)*2</t>
  </si>
  <si>
    <t>(3,5*0,25+0,3*0,5)*2</t>
  </si>
  <si>
    <t>(5,1*0,25+0,3*0,5)*2</t>
  </si>
  <si>
    <t>(3,6*0,25+0,3*0,5)*2</t>
  </si>
  <si>
    <t>(3,4*0,25+0,3*0,5)*2</t>
  </si>
  <si>
    <t>(0,9*0,25+0,3*0,5)*2</t>
  </si>
  <si>
    <t>(2,3*0,25+0,3*0,5)*2</t>
  </si>
  <si>
    <t>(1,2*0,25+0,3*0,5)*2</t>
  </si>
  <si>
    <t>(0,46*0,2*4+1,15*0,2*2)*2</t>
  </si>
  <si>
    <t>(0,1*0,2*4+0,2*0,1*2)*2</t>
  </si>
  <si>
    <t>(1,3*0,1*2+1,0*0,1*2)*2</t>
  </si>
  <si>
    <t>(0,8*0,1*2+0,8*0,1*2)*2</t>
  </si>
  <si>
    <t>0,15*0,3*2</t>
  </si>
  <si>
    <t>0,3*17,8*2</t>
  </si>
  <si>
    <t>274351122</t>
  </si>
  <si>
    <t>Odstranění bednění základových pasů rovného</t>
  </si>
  <si>
    <t>-662964447</t>
  </si>
  <si>
    <t>13</t>
  </si>
  <si>
    <t>274361821</t>
  </si>
  <si>
    <t>Výztuž základových pasů betonářskou ocelí 10 505 (R)</t>
  </si>
  <si>
    <t>-1090092479</t>
  </si>
  <si>
    <t>14</t>
  </si>
  <si>
    <t>274362021</t>
  </si>
  <si>
    <t>Výztuž základových pasů svařovanými sítěmi Kari</t>
  </si>
  <si>
    <t>-203847456</t>
  </si>
  <si>
    <t>15</t>
  </si>
  <si>
    <t>2-R1</t>
  </si>
  <si>
    <t>Doprava betonové směsi - pumpa - základy</t>
  </si>
  <si>
    <t>hod</t>
  </si>
  <si>
    <t>1849868582</t>
  </si>
  <si>
    <t>Svislé a kompletní konstrukce</t>
  </si>
  <si>
    <t>16</t>
  </si>
  <si>
    <t>311235461</t>
  </si>
  <si>
    <t>Zdivo jednovrstvé z cihel broušených přes P10 do P15 na zdicí pěnu tl 300 mm</t>
  </si>
  <si>
    <t>-1902674522</t>
  </si>
  <si>
    <t>3,4*0,1*3,14*1,2</t>
  </si>
  <si>
    <t>0,6*0,1*3,14*1,2</t>
  </si>
  <si>
    <t>17</t>
  </si>
  <si>
    <t>317941123</t>
  </si>
  <si>
    <t>Osazování ocelových válcovaných nosníků na zdivu I, IE, U, UE nebo L do č 22</t>
  </si>
  <si>
    <t>398830886</t>
  </si>
  <si>
    <t>2*4,5*18,8/1000</t>
  </si>
  <si>
    <t>2*3,8*17,9/1000</t>
  </si>
  <si>
    <t>2*1,4*8,34/1000</t>
  </si>
  <si>
    <t>2*1,5*8,34/1000</t>
  </si>
  <si>
    <t>18</t>
  </si>
  <si>
    <t>13010916</t>
  </si>
  <si>
    <t>ocel profilová UE 160 jakost 11 375</t>
  </si>
  <si>
    <t>497748177</t>
  </si>
  <si>
    <t>P</t>
  </si>
  <si>
    <t>Poznámka k položce:_x000D_
Hmotnost: 14,20 kg/m</t>
  </si>
  <si>
    <t>19</t>
  </si>
  <si>
    <t>13010742</t>
  </si>
  <si>
    <t>ocel profilová jakost S235JR (11 375) průřez IPE 100</t>
  </si>
  <si>
    <t>-1667345040</t>
  </si>
  <si>
    <t>Poznámka k položce:_x000D_
Hmotnost: 8,10 kg/m</t>
  </si>
  <si>
    <t>20</t>
  </si>
  <si>
    <t>13010748</t>
  </si>
  <si>
    <t>ocel profilová jakost S235JR (11 375) průřez IPE 160</t>
  </si>
  <si>
    <t>-1827710992</t>
  </si>
  <si>
    <t>Poznámka k položce:_x000D_
Hmotnost: 15,80 kg/m</t>
  </si>
  <si>
    <t>840561244</t>
  </si>
  <si>
    <t>22</t>
  </si>
  <si>
    <t>341125021</t>
  </si>
  <si>
    <t>Montáž ŽB dílců zavětrovacích stěn se svařovanými spoji hmotnosti do 1,5 t</t>
  </si>
  <si>
    <t>kus</t>
  </si>
  <si>
    <t>-474189141</t>
  </si>
  <si>
    <t>23</t>
  </si>
  <si>
    <t>b1</t>
  </si>
  <si>
    <t>Prefa vnitřní bariérové stěnové panely, C30/37 se zakulacenými kraj</t>
  </si>
  <si>
    <t>-1008303124</t>
  </si>
  <si>
    <t>Poznámka k položce:_x000D_
dodávka vč.dopravy a protikusů pro kotvení přivařením</t>
  </si>
  <si>
    <t>rozměr 2,2*1,85*0,1</t>
  </si>
  <si>
    <t>24</t>
  </si>
  <si>
    <t>b2</t>
  </si>
  <si>
    <t>Prefa vnitřní bariérové stěnové panely, C30/37 se zakulacenými kraji</t>
  </si>
  <si>
    <t>-300202280</t>
  </si>
  <si>
    <t>rozměr 2,5*1,85*0,1</t>
  </si>
  <si>
    <t>25</t>
  </si>
  <si>
    <t>341321610</t>
  </si>
  <si>
    <t>Stěny nosné ze ŽB tř. C 30/37</t>
  </si>
  <si>
    <t>1197324889</t>
  </si>
  <si>
    <t>0,75*0,25*3,14*1,2</t>
  </si>
  <si>
    <t>3,5*0,25*3,14*1,2</t>
  </si>
  <si>
    <t>5,1*0,25*3,14*1,2</t>
  </si>
  <si>
    <t>3,6*0,25*3,14*1,2</t>
  </si>
  <si>
    <t>3,4*0,25*3,14*1,2</t>
  </si>
  <si>
    <t>0,9*0,25*3,14*1,2</t>
  </si>
  <si>
    <t>2,3*0,25*3,14*1,2</t>
  </si>
  <si>
    <t>1,2*0,25*3,14*1,2</t>
  </si>
  <si>
    <t>26</t>
  </si>
  <si>
    <t>341351111</t>
  </si>
  <si>
    <t>Zřízení oboustranného bednění nosných stěn</t>
  </si>
  <si>
    <t>-718782144</t>
  </si>
  <si>
    <t>0,75*3,14*2</t>
  </si>
  <si>
    <t>0,25*3,14*2*8</t>
  </si>
  <si>
    <t>3,5*3,14*2</t>
  </si>
  <si>
    <t>5,1*3,14*2</t>
  </si>
  <si>
    <t>3,6*3,14*2</t>
  </si>
  <si>
    <t>3,4*3,14*2</t>
  </si>
  <si>
    <t>0,9*3,14*2</t>
  </si>
  <si>
    <t>2,3*3,14*2</t>
  </si>
  <si>
    <t>1,2*3,14*2</t>
  </si>
  <si>
    <t>27</t>
  </si>
  <si>
    <t>341351112</t>
  </si>
  <si>
    <t>Odstranění oboustranného bednění nosných stěn</t>
  </si>
  <si>
    <t>1322365418</t>
  </si>
  <si>
    <t>28</t>
  </si>
  <si>
    <t>341361821</t>
  </si>
  <si>
    <t>Výztuž stěn betonářskou ocelí 10 505</t>
  </si>
  <si>
    <t>-1218500283</t>
  </si>
  <si>
    <t>29</t>
  </si>
  <si>
    <t>341362021</t>
  </si>
  <si>
    <t>Výztuž stěn svařovanými sítěmi Kari</t>
  </si>
  <si>
    <t>654063597</t>
  </si>
  <si>
    <t>142,87/7,9*1,15*0,0474*2*1,2</t>
  </si>
  <si>
    <t>30</t>
  </si>
  <si>
    <t>342151111</t>
  </si>
  <si>
    <t>Montáž opláštění stěn ocelových kcí ze sendvičových panelů šroubovaných budov v do 6 m</t>
  </si>
  <si>
    <t>-1163041349</t>
  </si>
  <si>
    <t>31</t>
  </si>
  <si>
    <t>5532471R</t>
  </si>
  <si>
    <t>panel sendvičový stěnový, izolace PIR, viditelné kotvení, tl 100mm</t>
  </si>
  <si>
    <t>1086716290</t>
  </si>
  <si>
    <t>32</t>
  </si>
  <si>
    <t>3-R1</t>
  </si>
  <si>
    <t>Doprava betonové směsi - pumpa - svislé konstrukce</t>
  </si>
  <si>
    <t>-911574548</t>
  </si>
  <si>
    <t>Vodorovné konstrukce</t>
  </si>
  <si>
    <t>33</t>
  </si>
  <si>
    <t>4163811R</t>
  </si>
  <si>
    <t>Podhledyz PUR panelu tl do 100 mm, bílá</t>
  </si>
  <si>
    <t>-994154218</t>
  </si>
  <si>
    <t>34</t>
  </si>
  <si>
    <t>-1737524856</t>
  </si>
  <si>
    <t>35</t>
  </si>
  <si>
    <t>417321515</t>
  </si>
  <si>
    <t>Ztužující pásy a věnce ze ŽB tř. C 25/30</t>
  </si>
  <si>
    <t>2051497633</t>
  </si>
  <si>
    <t>(0,75+3,5+5,1+3,6+3,4+0,9+2,3+1,2++1,4+3,98+2,0+2,1)*0,25*0,25*1,2</t>
  </si>
  <si>
    <t>36</t>
  </si>
  <si>
    <t>417351115</t>
  </si>
  <si>
    <t>Zřízení bednění ztužujících věnců</t>
  </si>
  <si>
    <t>-1182490554</t>
  </si>
  <si>
    <t>(0,75+3,5+5,1+3,6+3,4+0,9+2,3+1,2++1,4+3,98+2,0+2,1)*0,25*2</t>
  </si>
  <si>
    <t>37</t>
  </si>
  <si>
    <t>417351116</t>
  </si>
  <si>
    <t>Odstranění bednění ztužujících věnců</t>
  </si>
  <si>
    <t>-362907782</t>
  </si>
  <si>
    <t>38</t>
  </si>
  <si>
    <t>417361821</t>
  </si>
  <si>
    <t>Výztuž ztužujících pásů a věnců betonářskou ocelí 10 505</t>
  </si>
  <si>
    <t>2062433402</t>
  </si>
  <si>
    <t>39</t>
  </si>
  <si>
    <t>444171111</t>
  </si>
  <si>
    <t>Montáž krytiny ocelových střech z tvarovaných ocelových plechů šroubovaných budov v do 6 m</t>
  </si>
  <si>
    <t>-449056952</t>
  </si>
  <si>
    <t>4,25*3,65+5,25*5,6</t>
  </si>
  <si>
    <t>40</t>
  </si>
  <si>
    <t>1548413R</t>
  </si>
  <si>
    <t>plech trapézový 50/250 tl 1,0mm</t>
  </si>
  <si>
    <t>1689184942</t>
  </si>
  <si>
    <t>41</t>
  </si>
  <si>
    <t>4862112R</t>
  </si>
  <si>
    <t>Osazení průchozí lamelové stěny</t>
  </si>
  <si>
    <t>m</t>
  </si>
  <si>
    <t>310844062</t>
  </si>
  <si>
    <t>42</t>
  </si>
  <si>
    <t>s4</t>
  </si>
  <si>
    <t xml:space="preserve">lamely průsvitné </t>
  </si>
  <si>
    <t>-235047142</t>
  </si>
  <si>
    <t>Poznámka k položce:_x000D_
výška 2,2m, šířka lamely 15cm</t>
  </si>
  <si>
    <t>43</t>
  </si>
  <si>
    <t>4-R1</t>
  </si>
  <si>
    <t>Doprava betonové směsi - pumpa - vodorovné konstrukce</t>
  </si>
  <si>
    <t>512</t>
  </si>
  <si>
    <t>-387011689</t>
  </si>
  <si>
    <t>Úpravy povrchů, podlahy a osazování výplní</t>
  </si>
  <si>
    <t>44</t>
  </si>
  <si>
    <t>612111001</t>
  </si>
  <si>
    <t>Ubroušení výstupků betonu vnitřních neomítaných stěn po odbednění</t>
  </si>
  <si>
    <t>251839472</t>
  </si>
  <si>
    <t>(3,5+4,6+3,8+0,75)*3,0</t>
  </si>
  <si>
    <t>45</t>
  </si>
  <si>
    <t>612111111</t>
  </si>
  <si>
    <t>Vyspravení celoplošné cementovou maltou vnitřních stěn betonových nebo železobetonových</t>
  </si>
  <si>
    <t>313502572</t>
  </si>
  <si>
    <t>46</t>
  </si>
  <si>
    <t>612131121</t>
  </si>
  <si>
    <t>Penetrační disperzní nátěr vnitřních stěn nanášený ručně</t>
  </si>
  <si>
    <t>-1614971882</t>
  </si>
  <si>
    <t>47</t>
  </si>
  <si>
    <t>612131R</t>
  </si>
  <si>
    <t>Provedení speciální paropropustného epoxidového nátěru stěn</t>
  </si>
  <si>
    <t>997902175</t>
  </si>
  <si>
    <t>48</t>
  </si>
  <si>
    <t>612321141</t>
  </si>
  <si>
    <t>Vápenocementová omítka štuková dvouvrstvá vnitřních stěn nanášená ručně</t>
  </si>
  <si>
    <t>-494667423</t>
  </si>
  <si>
    <t>3,4*3,14</t>
  </si>
  <si>
    <t>49</t>
  </si>
  <si>
    <t>612321191</t>
  </si>
  <si>
    <t>Příplatek k vápenocementové omítce vnitřních stěn za každých dalších 5 mm tloušťky ručně</t>
  </si>
  <si>
    <t>-1633240272</t>
  </si>
  <si>
    <t>50</t>
  </si>
  <si>
    <t>631311123</t>
  </si>
  <si>
    <t>Mazanina tl přes 80 do 120 mm z betonu prostého bez zvýšených nároků na prostředí tř. C 12/15</t>
  </si>
  <si>
    <t>-1925800766</t>
  </si>
  <si>
    <t>5,2*10,0*0,1*1,2</t>
  </si>
  <si>
    <t>51</t>
  </si>
  <si>
    <t>631311225</t>
  </si>
  <si>
    <t>Mazanina tl přes 80 do 120 mm z betonu prostého se zvýšenými nároky na prostředí tř. C 30/37</t>
  </si>
  <si>
    <t>1872887713</t>
  </si>
  <si>
    <t>srovnání podlahy pod gumové matrace</t>
  </si>
  <si>
    <t>1,115*0,35*5,2*1,2</t>
  </si>
  <si>
    <t>1,85*0,135*5,2*1,2</t>
  </si>
  <si>
    <t>1,115*0,35*10,45*1,2</t>
  </si>
  <si>
    <t>1,85*0,135*10,4*1,2</t>
  </si>
  <si>
    <t>52</t>
  </si>
  <si>
    <t>631311235</t>
  </si>
  <si>
    <t>Mazanina tl přes 120 do 240 mm z betonu prostého se zvýšenými nároky na prostředí tř. C 30/37</t>
  </si>
  <si>
    <t>1113649488</t>
  </si>
  <si>
    <t>podlaha</t>
  </si>
  <si>
    <t>5,2*10,0*0,13*1,2</t>
  </si>
  <si>
    <t>(0,45*0,46+1,15*2,1)*0,2*1,2</t>
  </si>
  <si>
    <t>53</t>
  </si>
  <si>
    <t>631319013</t>
  </si>
  <si>
    <t>Příplatek k mazanině tl přes 120 do 240 mm za přehlazení povrchu</t>
  </si>
  <si>
    <t>551499993</t>
  </si>
  <si>
    <t>54</t>
  </si>
  <si>
    <t>631351101</t>
  </si>
  <si>
    <t>Zřízení bednění rýh a hran v podlahách</t>
  </si>
  <si>
    <t>-1564044679</t>
  </si>
  <si>
    <t>0,85*5,2*2</t>
  </si>
  <si>
    <t>0,35*0,85*2</t>
  </si>
  <si>
    <t>1,85*0,135*2</t>
  </si>
  <si>
    <t>1,85*5,2*2</t>
  </si>
  <si>
    <t>1,115*0,3*2</t>
  </si>
  <si>
    <t>1,115*10,4*2</t>
  </si>
  <si>
    <t>1,85*0,11*2</t>
  </si>
  <si>
    <t>1,85*10,4*2</t>
  </si>
  <si>
    <t>55</t>
  </si>
  <si>
    <t>631351102</t>
  </si>
  <si>
    <t>Odstranění bednění rýh a hran v podlahách</t>
  </si>
  <si>
    <t>187455118</t>
  </si>
  <si>
    <t>56</t>
  </si>
  <si>
    <t>631362021</t>
  </si>
  <si>
    <t>Výztuž mazanin svařovanými sítěmi Kari</t>
  </si>
  <si>
    <t>-2026127335</t>
  </si>
  <si>
    <t>(0,45*0,46+1,15*2,1)/4,4*1,15*26,64/1000*1,2</t>
  </si>
  <si>
    <t>5,2*10,0/4,4*1,15*26,64/1000*2*1,2</t>
  </si>
  <si>
    <t>57</t>
  </si>
  <si>
    <t>631581000</t>
  </si>
  <si>
    <t>Násyp recyklovaným materiálem, doplněný kamenivem vlastní suť</t>
  </si>
  <si>
    <t>-1007195986</t>
  </si>
  <si>
    <t>Poznámka k položce:_x000D_
Položka je určena pro násyp pod podlahy, mazaniny a dlažby, popř. na plochých střechách, vodorovný nebo ve spádu, s udusáním a urovnáním povrchu.</t>
  </si>
  <si>
    <t>58</t>
  </si>
  <si>
    <t>633811111</t>
  </si>
  <si>
    <t>Broušení nerovností betonových podlah do 2 mm - stržení šlemu</t>
  </si>
  <si>
    <t>2044637896</t>
  </si>
  <si>
    <t>4,5*5,4</t>
  </si>
  <si>
    <t>59</t>
  </si>
  <si>
    <t>633812R</t>
  </si>
  <si>
    <t>Provedení speciální paropropustného epoxidového nátěru podlahy</t>
  </si>
  <si>
    <t>1074103134</t>
  </si>
  <si>
    <t>60</t>
  </si>
  <si>
    <t>634811R</t>
  </si>
  <si>
    <t>Křížové a diagonální rastrování podlahy řezáním v betonu</t>
  </si>
  <si>
    <t>14254296</t>
  </si>
  <si>
    <t>3,8*13,6+1,9*3,0+3,6*2,7+17,8*4,0</t>
  </si>
  <si>
    <t>61</t>
  </si>
  <si>
    <t>6745111R</t>
  </si>
  <si>
    <t>Osazení hovězího roštu</t>
  </si>
  <si>
    <t>1950581700</t>
  </si>
  <si>
    <t>62</t>
  </si>
  <si>
    <t>s3</t>
  </si>
  <si>
    <t>hovězí rošty 360/2000/150</t>
  </si>
  <si>
    <t>-411393291</t>
  </si>
  <si>
    <t>63</t>
  </si>
  <si>
    <t>6-R1</t>
  </si>
  <si>
    <t>Doprava betonové směsi - pumpa - podlahy</t>
  </si>
  <si>
    <t>205625039</t>
  </si>
  <si>
    <t>Trubní vedení</t>
  </si>
  <si>
    <t>64</t>
  </si>
  <si>
    <t>894215111</t>
  </si>
  <si>
    <t>Šachtice domovní kanalizační obestavěný prostor do 1,3 m3 se stěnami z betonu s poklopem</t>
  </si>
  <si>
    <t>1150702567</t>
  </si>
  <si>
    <t>1,3*1,0*0,8*0,2</t>
  </si>
  <si>
    <t>Ostatní konstrukce a práce, bourání</t>
  </si>
  <si>
    <t>65</t>
  </si>
  <si>
    <t>9359323Z3</t>
  </si>
  <si>
    <t>Odvodňovací plastový žlab pro zatížení C250 vnitřní š 100 mm s roštem můstkovým z nerez oceli</t>
  </si>
  <si>
    <t>1525758440</t>
  </si>
  <si>
    <t>66</t>
  </si>
  <si>
    <t>9393275Z5</t>
  </si>
  <si>
    <t>0sazení, nerezový kanálek pod robotem</t>
  </si>
  <si>
    <t>-1638668987</t>
  </si>
  <si>
    <t>67</t>
  </si>
  <si>
    <t>Z5</t>
  </si>
  <si>
    <t>rošt kanálku pod robotem</t>
  </si>
  <si>
    <t>-1941833335</t>
  </si>
  <si>
    <t>68</t>
  </si>
  <si>
    <t>941111121</t>
  </si>
  <si>
    <t>Montáž lešení řadového trubkového lehkého s podlahami zatížení do 200 kg/m2 š do 1,2 m v do 10 m</t>
  </si>
  <si>
    <t>-1399219656</t>
  </si>
  <si>
    <t>(4,5+4,1+4,5+4,1+3,4+3,4+2,1+2,1+3,4+3,4+4,2)*3,14</t>
  </si>
  <si>
    <t>69</t>
  </si>
  <si>
    <t>941111221</t>
  </si>
  <si>
    <t>Příplatek k lešení řadovému trubkovému lehkému s podlahami š 1,2 m v 10 m za první a ZKD den použití</t>
  </si>
  <si>
    <t>927862527</t>
  </si>
  <si>
    <t>30*123,088</t>
  </si>
  <si>
    <t>70</t>
  </si>
  <si>
    <t>941111821</t>
  </si>
  <si>
    <t>Demontáž lešení řadového trubkového lehkého s podlahami zatížení do 200 kg/m2 š do 1,2 m v do 10 m</t>
  </si>
  <si>
    <t>2145749228</t>
  </si>
  <si>
    <t>71</t>
  </si>
  <si>
    <t>952902121</t>
  </si>
  <si>
    <t>Čištění budov při provádění oprav a udržovacích prací podlah drsných nebo chodníků zametením</t>
  </si>
  <si>
    <t>1151846120</t>
  </si>
  <si>
    <t>20,0*22,0*2</t>
  </si>
  <si>
    <t>72</t>
  </si>
  <si>
    <t>952902131</t>
  </si>
  <si>
    <t>Čištění budov omytí drsných podlah</t>
  </si>
  <si>
    <t>163686084</t>
  </si>
  <si>
    <t>73</t>
  </si>
  <si>
    <t>953943122</t>
  </si>
  <si>
    <t>Osazování drobných kovových předmětů výrobků ostatních jinde neuvedených do betonu se zajištěním polohy k bednění či k výztuži před zabetonováním hmotnosti přes 1 do 5 kg/kus</t>
  </si>
  <si>
    <t>-649615390</t>
  </si>
  <si>
    <t>74</t>
  </si>
  <si>
    <t>z1</t>
  </si>
  <si>
    <t>deska pro kotvení ocelových sloupků hrazení</t>
  </si>
  <si>
    <t>-1669698325</t>
  </si>
  <si>
    <t>P100/300/5, E6 dl 0,55m, hmotnost 1,4kg</t>
  </si>
  <si>
    <t>75</t>
  </si>
  <si>
    <t>z2</t>
  </si>
  <si>
    <t>deska pro kotvení betonových dělících stěn</t>
  </si>
  <si>
    <t>-1342576664</t>
  </si>
  <si>
    <t>P250/250/8, R8 dl 0,8m, hmotnost 4,7kg</t>
  </si>
  <si>
    <t>76</t>
  </si>
  <si>
    <t>965042241</t>
  </si>
  <si>
    <t>Bourání mazanin betonových tl přes 100 mm pl pře 4 m2</t>
  </si>
  <si>
    <t>-49650699</t>
  </si>
  <si>
    <t>77</t>
  </si>
  <si>
    <t>965046111</t>
  </si>
  <si>
    <t>Broušení stávajících betonových podlah úběr do 3 mm</t>
  </si>
  <si>
    <t>-1821304342</t>
  </si>
  <si>
    <t>78</t>
  </si>
  <si>
    <t>965046119</t>
  </si>
  <si>
    <t>Příplatek k broušení stávajících betonových podlah za každý další 1 mm úběru</t>
  </si>
  <si>
    <t>907087647</t>
  </si>
  <si>
    <t>(3,8*13,6+1,9*3,0+3,6*2,7+17,8*4,0)*2</t>
  </si>
  <si>
    <t>79</t>
  </si>
  <si>
    <t>965049112</t>
  </si>
  <si>
    <t>Příplatek k bourání betonových mazanin za bourání mazanin se svařovanou sítí tl přes 100 mm</t>
  </si>
  <si>
    <t>-414010106</t>
  </si>
  <si>
    <t>80</t>
  </si>
  <si>
    <t>965082941</t>
  </si>
  <si>
    <t>Odstranění násypů pod podlahami tl přes 200 mm</t>
  </si>
  <si>
    <t>-675381557</t>
  </si>
  <si>
    <t>81</t>
  </si>
  <si>
    <t>977312114R</t>
  </si>
  <si>
    <t>Řezání stávajících betonových mazanin vyztužených hl do 300 mm</t>
  </si>
  <si>
    <t>-1932427110</t>
  </si>
  <si>
    <t>82</t>
  </si>
  <si>
    <t>978644R</t>
  </si>
  <si>
    <t>Demontáž a uskladnění branek a hrazení</t>
  </si>
  <si>
    <t>soubor</t>
  </si>
  <si>
    <t>-1273410272</t>
  </si>
  <si>
    <t>83</t>
  </si>
  <si>
    <t>9790962R</t>
  </si>
  <si>
    <t>Drcení stavební suti mobilní drticí jednotkou</t>
  </si>
  <si>
    <t>-179293111</t>
  </si>
  <si>
    <t>Poznámka k položce:_x000D_
Včetně dovozu a odvozu drticí jednotky.</t>
  </si>
  <si>
    <t>997</t>
  </si>
  <si>
    <t>Přesun sutě</t>
  </si>
  <si>
    <t>84</t>
  </si>
  <si>
    <t>997013501</t>
  </si>
  <si>
    <t>Odvoz suti a vybouraných hmot na meziskládku do 1 km se složením</t>
  </si>
  <si>
    <t>-213845057</t>
  </si>
  <si>
    <t>160+36</t>
  </si>
  <si>
    <t>85</t>
  </si>
  <si>
    <t>997013501-R</t>
  </si>
  <si>
    <t>Odvoz suti a vybouraných hmot na skládku do 1 km se složením</t>
  </si>
  <si>
    <t>-2110257049</t>
  </si>
  <si>
    <t>120+36</t>
  </si>
  <si>
    <t>86</t>
  </si>
  <si>
    <t>997013509</t>
  </si>
  <si>
    <t>Příplatek k odvozu suti a vybouraných hmot na skládku ZKD 1 km přes 1 km</t>
  </si>
  <si>
    <t>-1927380985</t>
  </si>
  <si>
    <t>156*16</t>
  </si>
  <si>
    <t>87</t>
  </si>
  <si>
    <t>997013862</t>
  </si>
  <si>
    <t>Poplatek za uložení stavebního odpadu na recyklační skládce (skládkovné) z armovaného betonu kód odpadu 17 01 01</t>
  </si>
  <si>
    <t>158922526</t>
  </si>
  <si>
    <t>88</t>
  </si>
  <si>
    <t>997013873</t>
  </si>
  <si>
    <t>Poplatek za uložení stavebního odpadu na recyklační skládce (skládkovné) zeminy a kamení zatříděného do Katalogu odpadů pod kódem 17 05 04</t>
  </si>
  <si>
    <t>670469299</t>
  </si>
  <si>
    <t>998</t>
  </si>
  <si>
    <t>Přesun hmot</t>
  </si>
  <si>
    <t>89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</si>
  <si>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</si>
  <si>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</si>
  <si>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2026468525</t>
  </si>
  <si>
    <t>PSV</t>
  </si>
  <si>
    <t>Práce a dodávky PSV</t>
  </si>
  <si>
    <t>711</t>
  </si>
  <si>
    <t>Izolace proti vodě, vlhkosti a plynům</t>
  </si>
  <si>
    <t>90</t>
  </si>
  <si>
    <t>711111002</t>
  </si>
  <si>
    <t>Provedení izolace proti zemní vlhkosti vodorovné za studena lakem asfaltovým</t>
  </si>
  <si>
    <t>-1384847628</t>
  </si>
  <si>
    <t>6,5*11,0*1,4</t>
  </si>
  <si>
    <t>(0,45*0,46+1,15*2,1)*1,4*2</t>
  </si>
  <si>
    <t>91</t>
  </si>
  <si>
    <t>11163152</t>
  </si>
  <si>
    <t>lak hydroizolační asfaltový</t>
  </si>
  <si>
    <t>-850417692</t>
  </si>
  <si>
    <t>Poznámka k položce:_x000D_
Spotřeba: 0,3-0,5 kg/m2</t>
  </si>
  <si>
    <t>107,442*0,00039 'Přepočtené koeficientem množství</t>
  </si>
  <si>
    <t>92</t>
  </si>
  <si>
    <t>711141559</t>
  </si>
  <si>
    <t>Provedení izolace proti zemní vlhkosti pásy přitavením NAIP na ploše vodorovné V</t>
  </si>
  <si>
    <t>-998351906</t>
  </si>
  <si>
    <t>93</t>
  </si>
  <si>
    <t>62832001</t>
  </si>
  <si>
    <t>pás asfaltový natavitelný oxidovaný s vložkou ze skleněné rohože typu V60 s jemnozrnným minerálním posypem tl 3,5mm</t>
  </si>
  <si>
    <t>-1113414456</t>
  </si>
  <si>
    <t>107,442*1,1655 'Přepočtené koeficientem množství</t>
  </si>
  <si>
    <t>94</t>
  </si>
  <si>
    <t>998711111</t>
  </si>
  <si>
    <t>Přesun hmot tonážní pro izolace proti vodě, vlhkosti a plynům s omezením mechanizace v objektech v do 6 m</t>
  </si>
  <si>
    <t>1227543744</t>
  </si>
  <si>
    <t>766</t>
  </si>
  <si>
    <t>Konstrukce truhlářské</t>
  </si>
  <si>
    <t>95</t>
  </si>
  <si>
    <t>766660411</t>
  </si>
  <si>
    <t>Montáž vchodových dveří jednokřídlových bez nadsvětlíku do zdiva</t>
  </si>
  <si>
    <t>1241616997</t>
  </si>
  <si>
    <t>96</t>
  </si>
  <si>
    <t>611405-P1</t>
  </si>
  <si>
    <t>dveře jednokřídlé plastové bílé 900x1970 mm</t>
  </si>
  <si>
    <t>-1013774338</t>
  </si>
  <si>
    <t>Poznámka k položce:_x000D_
rám/zárubeň, kování a zámek v ceně</t>
  </si>
  <si>
    <t>97</t>
  </si>
  <si>
    <t>766660451</t>
  </si>
  <si>
    <t>Montáž vchodových dveří včetně rámu dvoukřídlových bez nadsvětlíku do zdiva</t>
  </si>
  <si>
    <t>902979879</t>
  </si>
  <si>
    <t>98</t>
  </si>
  <si>
    <t>611405-P2</t>
  </si>
  <si>
    <t>dveře dvoukřídlé plastové bílé 1800x1970 mm</t>
  </si>
  <si>
    <t>-1914596641</t>
  </si>
  <si>
    <t>99</t>
  </si>
  <si>
    <t>998766111</t>
  </si>
  <si>
    <t>Přesun hmot tonážní pro kce truhlářské s omezením mechanizace v objektech v do 6 m</t>
  </si>
  <si>
    <t>-1941079041</t>
  </si>
  <si>
    <t>767</t>
  </si>
  <si>
    <t>Konstrukce zámečnické</t>
  </si>
  <si>
    <t>100</t>
  </si>
  <si>
    <t>767995115</t>
  </si>
  <si>
    <t>Montáž atypických zámečnických konstrukcí hm přes 50 do 100 kg</t>
  </si>
  <si>
    <t>kg</t>
  </si>
  <si>
    <t>1570978933</t>
  </si>
  <si>
    <t>101</t>
  </si>
  <si>
    <t>z6</t>
  </si>
  <si>
    <t>rám a rošt revizní šachty vody</t>
  </si>
  <si>
    <t>-749714349</t>
  </si>
  <si>
    <t>102</t>
  </si>
  <si>
    <t>998767101</t>
  </si>
  <si>
    <t>Přesun hmot tonážní pro zámečnické konstrukce v objektech v do 6 m</t>
  </si>
  <si>
    <t>-2023890042</t>
  </si>
  <si>
    <t>771</t>
  </si>
  <si>
    <t>Podlahy z dlaždic</t>
  </si>
  <si>
    <t>103</t>
  </si>
  <si>
    <t>771121011</t>
  </si>
  <si>
    <t>Nátěr penetrační na podlahu</t>
  </si>
  <si>
    <t>1605877329</t>
  </si>
  <si>
    <t>104</t>
  </si>
  <si>
    <t>771471112</t>
  </si>
  <si>
    <t>Montáž soklů z dlaždic keramických rovných kladených do malty v přes 65 do 90 mm</t>
  </si>
  <si>
    <t>1789963669</t>
  </si>
  <si>
    <t>3,4+3,6+3,4+0,9</t>
  </si>
  <si>
    <t>105</t>
  </si>
  <si>
    <t>59761184</t>
  </si>
  <si>
    <t>sokl keramický mrazuvzdorný povrch hladký/matný tl do 10mm výšky přes 65 do 90mm</t>
  </si>
  <si>
    <t>172962761</t>
  </si>
  <si>
    <t>11,3*1,1 'Přepočtené koeficientem množství</t>
  </si>
  <si>
    <t>106</t>
  </si>
  <si>
    <t>771574417</t>
  </si>
  <si>
    <t>Montáž podlah keramických hladkých lepených cementovým flexibilním lepidlem přes 12 do 19 ks/m2</t>
  </si>
  <si>
    <t>1838504256</t>
  </si>
  <si>
    <t>2,1*3,4</t>
  </si>
  <si>
    <t>107</t>
  </si>
  <si>
    <t>59761127</t>
  </si>
  <si>
    <t>dlažba keramická slinutá mrazuvzdorná tl do 10mm</t>
  </si>
  <si>
    <t>1188968651</t>
  </si>
  <si>
    <t>108</t>
  </si>
  <si>
    <t>771577154</t>
  </si>
  <si>
    <t>Příplatek k montáži podlah keramických do malty za spárování tmelem dvousložkovým</t>
  </si>
  <si>
    <t>1443708948</t>
  </si>
  <si>
    <t>109</t>
  </si>
  <si>
    <t>998771101</t>
  </si>
  <si>
    <t>Přesun hmot tonážní pro podlahy z dlaždic v objektech v do 6 m</t>
  </si>
  <si>
    <t>2142950718</t>
  </si>
  <si>
    <t>781</t>
  </si>
  <si>
    <t>Obklady keramické</t>
  </si>
  <si>
    <t>110</t>
  </si>
  <si>
    <t>781111011</t>
  </si>
  <si>
    <t>Ometení (oprášení) stěny při přípravě podkladu</t>
  </si>
  <si>
    <t>818853996</t>
  </si>
  <si>
    <t>(3,4+0,85+2,55+0,9)*3,14</t>
  </si>
  <si>
    <t>111</t>
  </si>
  <si>
    <t>781121011</t>
  </si>
  <si>
    <t>Nátěr penetrační na stěnu</t>
  </si>
  <si>
    <t>-1544515115</t>
  </si>
  <si>
    <t>112</t>
  </si>
  <si>
    <t>781151031</t>
  </si>
  <si>
    <t>Celoplošné vyrovnání podkladu stěrkou tl 3 mm</t>
  </si>
  <si>
    <t>919242664</t>
  </si>
  <si>
    <t>113</t>
  </si>
  <si>
    <t>781472218</t>
  </si>
  <si>
    <t>Montáž obkladů keramických hladkých lepených cementovým flexibilním lepidlem přes 19 do 22 ks/m2</t>
  </si>
  <si>
    <t>1923518219</t>
  </si>
  <si>
    <t>114</t>
  </si>
  <si>
    <t>59761709</t>
  </si>
  <si>
    <t>obklad keramický nemrazuvzdorný povrch hladký/mat/lesk tl do 10mm přes 19 do 22ks/m2</t>
  </si>
  <si>
    <t>1130783722</t>
  </si>
  <si>
    <t>24,178*1,1 'Přepočtené koeficientem množství</t>
  </si>
  <si>
    <t>115</t>
  </si>
  <si>
    <t>998781101</t>
  </si>
  <si>
    <t>Přesun hmot pro obklady keramické, výšky do 6 m</t>
  </si>
  <si>
    <t>-1310309522</t>
  </si>
  <si>
    <t>784</t>
  </si>
  <si>
    <t>Malby</t>
  </si>
  <si>
    <t>116</t>
  </si>
  <si>
    <t>784111001</t>
  </si>
  <si>
    <t>Oprášení (ometení ) podkladu v místnostech v do 3,80 m</t>
  </si>
  <si>
    <t>1393829683</t>
  </si>
  <si>
    <t>(0,9+3,4+2,1+3,4)*3,14</t>
  </si>
  <si>
    <t>117</t>
  </si>
  <si>
    <t>784181101</t>
  </si>
  <si>
    <t>Základní akrylátová jednonásobná bezbarvá penetrace podkladu v místnostech v do 3,80 m</t>
  </si>
  <si>
    <t>-249384867</t>
  </si>
  <si>
    <t>118</t>
  </si>
  <si>
    <t>784211101</t>
  </si>
  <si>
    <t>Dvojnásobné bílé malby ze směsí za mokra výborně oděruvzdorných v místnostech v do 3,80 m</t>
  </si>
  <si>
    <t>-990380357</t>
  </si>
  <si>
    <t>SO 01.2 - Elektroinstalace</t>
  </si>
  <si>
    <t xml:space="preserve">    21A-M - Elektromontáže NN</t>
  </si>
  <si>
    <t xml:space="preserve">    21-M - Elektromontáže</t>
  </si>
  <si>
    <t>21A-M</t>
  </si>
  <si>
    <t>Elektromontáže NN</t>
  </si>
  <si>
    <t>2200000R</t>
  </si>
  <si>
    <t>Předběžná cena - řeší samostatný rozpočet</t>
  </si>
  <si>
    <t>1195861944</t>
  </si>
  <si>
    <t>21-M</t>
  </si>
  <si>
    <t>Elektromontáže</t>
  </si>
  <si>
    <t>2100000R</t>
  </si>
  <si>
    <t>30514746</t>
  </si>
  <si>
    <t>SO 01.3 - Kanalizace, rozvody vody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</si>
  <si>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</si>
  <si>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</si>
  <si>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</si>
  <si>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>871260310</t>
  </si>
  <si>
    <t>Montáž kanalizačního potrubí hladkého plnostěnného SN 10 z polypropylenu DN 100</t>
  </si>
  <si>
    <t>-1609677770</t>
  </si>
  <si>
    <t>28614205</t>
  </si>
  <si>
    <t>trubka kanalizační PP plnostěnná jednovrstvá DN 110x1000mm SN10</t>
  </si>
  <si>
    <t>264026233</t>
  </si>
  <si>
    <t>871270310</t>
  </si>
  <si>
    <t>Montáž kanalizačního potrubí hladkého plnostěnného SN 10 z polypropylenu DN 125</t>
  </si>
  <si>
    <t>-1201035917</t>
  </si>
  <si>
    <t>28614206</t>
  </si>
  <si>
    <t>trubka kanalizační PP plnostěnná jednovrstvá DN 125x1000mm SN10</t>
  </si>
  <si>
    <t>-1397047063</t>
  </si>
  <si>
    <t>0,985221674876847*1,015 'Přepočtené koeficientem množství</t>
  </si>
  <si>
    <t>871313121</t>
  </si>
  <si>
    <t>Montáž kanalizačního potrubí hladkého plnostěnného SN 8 z PVC-U DN 160</t>
  </si>
  <si>
    <t>-673718741</t>
  </si>
  <si>
    <t>28611166</t>
  </si>
  <si>
    <t>trubka kanalizační PVC-U plnostěnná jednovrstvá DN 160x5000mm SN8</t>
  </si>
  <si>
    <t>328806587</t>
  </si>
  <si>
    <t>14,5631067961165*1,03 'Přepočtené koeficientem množství</t>
  </si>
  <si>
    <t>871373121</t>
  </si>
  <si>
    <t>Montáž kanalizačního potrubí hladkého plnostěnného SN 8 z PVC-U DN 315</t>
  </si>
  <si>
    <t>-491097736</t>
  </si>
  <si>
    <t>28611157</t>
  </si>
  <si>
    <t>trubka kanalizační PVC-U plnostěnná jednovrstvá DN 315x5000mm SN8</t>
  </si>
  <si>
    <t>525251694</t>
  </si>
  <si>
    <t>721</t>
  </si>
  <si>
    <t>Zdravotechnika - vnitřní kanalizace</t>
  </si>
  <si>
    <t>721000</t>
  </si>
  <si>
    <t>Zednická výpomoc</t>
  </si>
  <si>
    <t>-1301795165</t>
  </si>
  <si>
    <t>721111R</t>
  </si>
  <si>
    <t>Předběžná cena - řeší samostatný rozpočet, předběžně</t>
  </si>
  <si>
    <t>-412001256</t>
  </si>
  <si>
    <t>721173401</t>
  </si>
  <si>
    <t>Potrubí kanalizační z PVC SN 4 svodné DN 110</t>
  </si>
  <si>
    <t>1083406149</t>
  </si>
  <si>
    <t>721173402</t>
  </si>
  <si>
    <t>Potrubí kanalizační z PVC SN 4 svodné DN 125</t>
  </si>
  <si>
    <t>-969855228</t>
  </si>
  <si>
    <t>721173403</t>
  </si>
  <si>
    <t>Potrubí kanalizační z PVC SN 4 svodné DN 160</t>
  </si>
  <si>
    <t>-1933377250</t>
  </si>
  <si>
    <t>721173406</t>
  </si>
  <si>
    <t>Potrubí kanalizační z PVC SN 4 svodné DN 315</t>
  </si>
  <si>
    <t>-719423956</t>
  </si>
  <si>
    <t>721174024</t>
  </si>
  <si>
    <t>Potrubí kanalizační z PP odpadní DN 75</t>
  </si>
  <si>
    <t>1864982949</t>
  </si>
  <si>
    <t>721174025</t>
  </si>
  <si>
    <t>Potrubí kanalizační z PP odpadní DN 110</t>
  </si>
  <si>
    <t>-1749683074</t>
  </si>
  <si>
    <t>721174044</t>
  </si>
  <si>
    <t>Potrubí kanalizační z PP připojovací DN 75</t>
  </si>
  <si>
    <t>-833503424</t>
  </si>
  <si>
    <t>721174045</t>
  </si>
  <si>
    <t>Potrubí kanalizační z PP připojovací DN 110</t>
  </si>
  <si>
    <t>528088705</t>
  </si>
  <si>
    <t>721194109</t>
  </si>
  <si>
    <t>Vyvedení a upevnění odpadních výpustek DN 110</t>
  </si>
  <si>
    <t>1121429950</t>
  </si>
  <si>
    <t>721211621</t>
  </si>
  <si>
    <t>Vtok dvorní se svislým odtokem a izolační přírubou DN 110/160 mříž litina 226x226</t>
  </si>
  <si>
    <t>1235355639</t>
  </si>
  <si>
    <t>721290113</t>
  </si>
  <si>
    <t>Zkouška těsnosti potrubí kanalizace vodou DN 250/DN 300</t>
  </si>
  <si>
    <t>1049243875</t>
  </si>
  <si>
    <t>998721101</t>
  </si>
  <si>
    <t>Přesun hmot tonážní pro vnitřní kanalizace v objektech v do 6 m</t>
  </si>
  <si>
    <t>1765888505</t>
  </si>
  <si>
    <t>722</t>
  </si>
  <si>
    <t>Zdravotechnika - vnitřní vodovod</t>
  </si>
  <si>
    <t>722000</t>
  </si>
  <si>
    <t>499758103</t>
  </si>
  <si>
    <t>722174002</t>
  </si>
  <si>
    <t>Potrubí vodovodní plastové PPR svar polyfúze PN 16 D 20x2,8 mm</t>
  </si>
  <si>
    <t>379541212</t>
  </si>
  <si>
    <t>722174003</t>
  </si>
  <si>
    <t>Potrubí vodovodní plastové PPR svar polyfúze PN 16 D 25x3,5 mm</t>
  </si>
  <si>
    <t>1614989535</t>
  </si>
  <si>
    <t>722174004</t>
  </si>
  <si>
    <t>Potrubí vodovodní plastové PPR svar polyfúze PN 16 D 32x4,4 mm</t>
  </si>
  <si>
    <t>806063402</t>
  </si>
  <si>
    <t>722174005</t>
  </si>
  <si>
    <t>Potrubí vodovodní plastové PPR svar polyfúze PN 16 D 40x5,5 mm</t>
  </si>
  <si>
    <t>-981167757</t>
  </si>
  <si>
    <t>722174006</t>
  </si>
  <si>
    <t>Potrubí vodovodní plastové PPR svar polyfúze PN 16 D 50x6,9 mm</t>
  </si>
  <si>
    <t>694353600</t>
  </si>
  <si>
    <t>722181251</t>
  </si>
  <si>
    <t>Ochrana vodovodního potrubí přilepenými termoizolačními trubicemi z PE tl do 25 mm DN do 22 mm</t>
  </si>
  <si>
    <t>-355143751</t>
  </si>
  <si>
    <t>722181252</t>
  </si>
  <si>
    <t>Ochrana vodovodního potrubí přilepenými termoizolačními trubicemi z PE tl do 25 mm DN do 45 mm</t>
  </si>
  <si>
    <t>1118634822</t>
  </si>
  <si>
    <t>722181253</t>
  </si>
  <si>
    <t>Ochrana vodovodního potrubí přilepenými termoizolačními trubicemi z PE tl do 25 mm DN do 63 mm</t>
  </si>
  <si>
    <t>946125431</t>
  </si>
  <si>
    <t>722190401</t>
  </si>
  <si>
    <t>Vyvedení a upevnění výpustku DN do 25</t>
  </si>
  <si>
    <t>1186642309</t>
  </si>
  <si>
    <t>722219102</t>
  </si>
  <si>
    <t>Montáž armatur vodovodních přírubových DN 50 ostatní typ</t>
  </si>
  <si>
    <t>-1361959773</t>
  </si>
  <si>
    <t>42266620</t>
  </si>
  <si>
    <t>filtr s výměnnou vložkou PN40 DN 50</t>
  </si>
  <si>
    <t>1095641826</t>
  </si>
  <si>
    <t>722229101</t>
  </si>
  <si>
    <t>Montáž vodovodních armatur s jedním závitem G 1/2" ostatní typ</t>
  </si>
  <si>
    <t>1091656488</t>
  </si>
  <si>
    <t>55124389</t>
  </si>
  <si>
    <t>kohout vypouštěcí kulový s hadicovou vývodkou a zátkou PN 10 T 110°C 1/2"</t>
  </si>
  <si>
    <t>1809383099</t>
  </si>
  <si>
    <t>722229102</t>
  </si>
  <si>
    <t>Montáž vodovodních armatur s jedním závitem G 3/4" ostatní typ</t>
  </si>
  <si>
    <t>-1993086911</t>
  </si>
  <si>
    <t>55124381</t>
  </si>
  <si>
    <t>kohout vypouštěcí kulový s hadicovou vývodkou a zátkou PN 10 T 110°C 3/4"</t>
  </si>
  <si>
    <t>1922003969</t>
  </si>
  <si>
    <t>NV</t>
  </si>
  <si>
    <t>mrazuvzdorný set pro instalaci do zdiva DN 20, průtok 40 l/min, integrovaná zpětná klapka, automatické přivzdušnění</t>
  </si>
  <si>
    <t>-1788007008</t>
  </si>
  <si>
    <t>722239101</t>
  </si>
  <si>
    <t>Montáž armatur vodovodních se dvěma závity G 1/2"</t>
  </si>
  <si>
    <t>-1162412135</t>
  </si>
  <si>
    <t>55111226</t>
  </si>
  <si>
    <t>ventil přímý průchozí mosazný 1/2"</t>
  </si>
  <si>
    <t>-1594345325</t>
  </si>
  <si>
    <t>55111980</t>
  </si>
  <si>
    <t>ventil pojistný k boileru PN 6 T 100°C 1/2"</t>
  </si>
  <si>
    <t>494624196</t>
  </si>
  <si>
    <t>722239102</t>
  </si>
  <si>
    <t>Montáž armatur vodovodních se dvěma závity G 3/4"</t>
  </si>
  <si>
    <t>-562702353</t>
  </si>
  <si>
    <t>55111288</t>
  </si>
  <si>
    <t>ventil přímý průchozí mosazný s odvodňovacím ventilem a zátkou 3/4"</t>
  </si>
  <si>
    <t>-1604491636</t>
  </si>
  <si>
    <t>55118681</t>
  </si>
  <si>
    <t>ventil zpětný závitový PN 10 T 110°C mosaz 3/4"</t>
  </si>
  <si>
    <t>547833598</t>
  </si>
  <si>
    <t>722239105</t>
  </si>
  <si>
    <t>Montáž armatur vodovodních se dvěma závity G 6/4"</t>
  </si>
  <si>
    <t>-1078571142</t>
  </si>
  <si>
    <t>55111234</t>
  </si>
  <si>
    <t>ventil přímý průchozí mosazný 6/4"</t>
  </si>
  <si>
    <t>602504836</t>
  </si>
  <si>
    <t>55111294</t>
  </si>
  <si>
    <t>ventil přímý průchozí mosazný s odvodňovacím ventilem a zátkou 6/4"</t>
  </si>
  <si>
    <t>-1952340623</t>
  </si>
  <si>
    <t>722290226</t>
  </si>
  <si>
    <t>Zkouška těsnosti vodovodního potrubí závitového DN do 50</t>
  </si>
  <si>
    <t>-1962241640</t>
  </si>
  <si>
    <t>722290234</t>
  </si>
  <si>
    <t>Proplach a dezinfekce vodovodního potrubí DN do 80</t>
  </si>
  <si>
    <t>1888108380</t>
  </si>
  <si>
    <t>998722101</t>
  </si>
  <si>
    <t>Přesun hmot tonážní pro vnitřní vodovod v objektech v do 6 m</t>
  </si>
  <si>
    <t>-289109522</t>
  </si>
  <si>
    <t>724</t>
  </si>
  <si>
    <t>Zdravotechnika - strojní vybavení</t>
  </si>
  <si>
    <t>724231128</t>
  </si>
  <si>
    <t>Příslušenství domovních vodáren měřící tlakoměr deformační</t>
  </si>
  <si>
    <t>1626982711</t>
  </si>
  <si>
    <t>724234105</t>
  </si>
  <si>
    <t>Domovní vodárna nádoba tlaková objemu 5 l s pryžovým vakem vertikálním</t>
  </si>
  <si>
    <t>-162372030</t>
  </si>
  <si>
    <t>SO 02.1 - Jímka, separátor, stáčecí plocha</t>
  </si>
  <si>
    <t xml:space="preserve">    764 - Konstrukce klempířské</t>
  </si>
  <si>
    <t>131251105</t>
  </si>
  <si>
    <t>Hloubení jam nezapažených v hornině třídy těžitelnosti I skupiny 3 objemu do 1000 m3 strojně</t>
  </si>
  <si>
    <t>266399338</t>
  </si>
  <si>
    <t>výkop jam</t>
  </si>
  <si>
    <t>(9,7*5,4+15,7*11,4)/2*4,9</t>
  </si>
  <si>
    <t>stáčecí plocha</t>
  </si>
  <si>
    <t>7*4,3*0,4</t>
  </si>
  <si>
    <t>základ sepárátoru</t>
  </si>
  <si>
    <t>14,2*0,5*1</t>
  </si>
  <si>
    <t>1016406500</t>
  </si>
  <si>
    <t>167151111</t>
  </si>
  <si>
    <t>Nakládání výkopku z hornin třídy těžitelnosti I skupiny 1 až 3 přes 100 m3</t>
  </si>
  <si>
    <t>1847382906</t>
  </si>
  <si>
    <t>171251201</t>
  </si>
  <si>
    <t>Uložení sypaniny na skládky nebo meziskládky</t>
  </si>
  <si>
    <t>216150369</t>
  </si>
  <si>
    <t>174151101</t>
  </si>
  <si>
    <t>Zásyp jam, šachet rýh nebo kolem objektů sypaninou se zhutněním</t>
  </si>
  <si>
    <t>-2094965283</t>
  </si>
  <si>
    <t>58333688R</t>
  </si>
  <si>
    <t>kamenivo těžené hrubé frakce 0/63</t>
  </si>
  <si>
    <t>-311082187</t>
  </si>
  <si>
    <t>zásyp mezi jimkou a stáčecí plochou a separátorem</t>
  </si>
  <si>
    <t>35,49*1,8</t>
  </si>
  <si>
    <t>212572121</t>
  </si>
  <si>
    <t>Lože pro trativody z kameniva drobného těženého</t>
  </si>
  <si>
    <t>-503064995</t>
  </si>
  <si>
    <t>(10*2+6*2)*0,1</t>
  </si>
  <si>
    <t>(10*2+6*2)*0,3</t>
  </si>
  <si>
    <t>212755214</t>
  </si>
  <si>
    <t>Trativody z drenážních trubek plastových flexibilních D 100 mm bez lože</t>
  </si>
  <si>
    <t>1633954809</t>
  </si>
  <si>
    <t>10*2+6*2</t>
  </si>
  <si>
    <t>212755R</t>
  </si>
  <si>
    <t>Detekce průsaku DN 200</t>
  </si>
  <si>
    <t>-1095190437</t>
  </si>
  <si>
    <t>271532211R</t>
  </si>
  <si>
    <t>Podsyp pod základové konstrukce se zhutněním z hrubého kameniva frakce 0 až 63 mm</t>
  </si>
  <si>
    <t>1805196778</t>
  </si>
  <si>
    <t>5,4*9,7*0,3</t>
  </si>
  <si>
    <t>271532211R1</t>
  </si>
  <si>
    <t>Podsyp pod základové konstrukce se zhutněním z hrubého kameniva frakce 63 až 128 mm</t>
  </si>
  <si>
    <t>-1843353404</t>
  </si>
  <si>
    <t>5,4*9,7*0,1</t>
  </si>
  <si>
    <t>273326131</t>
  </si>
  <si>
    <t>Základové desky z ŽB se zvýšenými nároky na prostředí tř.. C 30/37</t>
  </si>
  <si>
    <t>1152279901</t>
  </si>
  <si>
    <t>4,5*8,8*0,3*1,2</t>
  </si>
  <si>
    <t>273356021</t>
  </si>
  <si>
    <t>Bednění základových desek ploch rovinných zřízení</t>
  </si>
  <si>
    <t>-461712290</t>
  </si>
  <si>
    <t>jímka</t>
  </si>
  <si>
    <t>4,5*0,3*2</t>
  </si>
  <si>
    <t>8,8*0,3*2</t>
  </si>
  <si>
    <t>273356022</t>
  </si>
  <si>
    <t>Bednění základových desek ploch rovinných odstranění</t>
  </si>
  <si>
    <t>212513418</t>
  </si>
  <si>
    <t>273366006</t>
  </si>
  <si>
    <t>Výztuž základových desek z betonářské oceli 10 505</t>
  </si>
  <si>
    <t>1247631385</t>
  </si>
  <si>
    <t>274326121</t>
  </si>
  <si>
    <t>Základové pasy z ŽB se zvýšenými nároky na prostředí tř. C 25/30</t>
  </si>
  <si>
    <t>-206298460</t>
  </si>
  <si>
    <t>separátor</t>
  </si>
  <si>
    <t>5,0*0,5*1*2*1,2+3,16*0,5*1*1,2</t>
  </si>
  <si>
    <t>274356021</t>
  </si>
  <si>
    <t>Bednění základových pasů ploch rovinných zřízení</t>
  </si>
  <si>
    <t>-1423666754</t>
  </si>
  <si>
    <t>5,0*1*4+0,3*1*4</t>
  </si>
  <si>
    <t>3,56*1*2</t>
  </si>
  <si>
    <t>274356022</t>
  </si>
  <si>
    <t>Bednění základových pasů ploch rovinných odstranění</t>
  </si>
  <si>
    <t>372541311</t>
  </si>
  <si>
    <t>274366001</t>
  </si>
  <si>
    <t>Výztuž základových pasů z betonářské oceli 10 216</t>
  </si>
  <si>
    <t>1407208520</t>
  </si>
  <si>
    <t>274366006</t>
  </si>
  <si>
    <t>Výztuž základových pasů z betonářské oceli 10 505</t>
  </si>
  <si>
    <t>-678753452</t>
  </si>
  <si>
    <t>275326121</t>
  </si>
  <si>
    <t>Základové patky z ŽB se zvýšenými nároky na prostředí tř. C 25/30</t>
  </si>
  <si>
    <t>-1914139593</t>
  </si>
  <si>
    <t>schodiště</t>
  </si>
  <si>
    <t>0,45*1,1*0,7*1,2</t>
  </si>
  <si>
    <t>275356021</t>
  </si>
  <si>
    <t>Bednění základových patek ploch rovinných zřízení</t>
  </si>
  <si>
    <t>1054090661</t>
  </si>
  <si>
    <t>0,45*0,7+1,1*0,7*2</t>
  </si>
  <si>
    <t>275356022</t>
  </si>
  <si>
    <t>Bednění základových patek ploch rovinných odstranění</t>
  </si>
  <si>
    <t>-767899683</t>
  </si>
  <si>
    <t>3-R12-274</t>
  </si>
  <si>
    <t>Doprava betonové směsi - pumpa</t>
  </si>
  <si>
    <t>-2133627587</t>
  </si>
  <si>
    <t>311113144</t>
  </si>
  <si>
    <t>Nadzákladová zeď tl přes 250 do 300 mm z hladkých tvárnic ztraceného bednění včetně výplně z betonu tř. C 20/25</t>
  </si>
  <si>
    <t>1925174108</t>
  </si>
  <si>
    <t>4,7*3,75*2*1,2</t>
  </si>
  <si>
    <t>3,56*3,75*1,2</t>
  </si>
  <si>
    <t>311361821</t>
  </si>
  <si>
    <t>Výztuž nosných zdí betonářskou ocelí 10 505</t>
  </si>
  <si>
    <t>-1017467490</t>
  </si>
  <si>
    <t>3489421RK</t>
  </si>
  <si>
    <t>Hrazení jímky (zábradlí) z trubek 60/4 a 42/4 kotvené k horní hraně jímky přes plotny P 10 120x120mm šrouby do hmoždin, sloupky od sebe pod úhlem 20⁰, ocelové pozinkované výšky 1,2m ze dvou vodorovných trubek</t>
  </si>
  <si>
    <t>1751892044</t>
  </si>
  <si>
    <t>8,5*2+4,2*2</t>
  </si>
  <si>
    <t>380321662</t>
  </si>
  <si>
    <t>Kompletní konstrukce ČOV, nádrží, vodojemů, žlabů nebo kanálů ze ŽB tř. C 30/37 tl přes 150 do 300 mm</t>
  </si>
  <si>
    <t>1786684642</t>
  </si>
  <si>
    <t>(4,2*4,5*0,3*2+3,6*4,5*0,3+7,9*4,5*0,3*2)*1,2</t>
  </si>
  <si>
    <t>380356231</t>
  </si>
  <si>
    <t>Bednění kompletních konstrukcí ČOV, nádrží nebo vodojemů neomítaných ploch rovinných zřízení</t>
  </si>
  <si>
    <t>1350971546</t>
  </si>
  <si>
    <t>4,2*4,5*4+0,3*4,5*4</t>
  </si>
  <si>
    <t>3,6*4,5*2</t>
  </si>
  <si>
    <t>7,9*4,5*4</t>
  </si>
  <si>
    <t>380356232</t>
  </si>
  <si>
    <t>Bednění kompletních konstrukcí ČOV, nádrží nebo vodojemů neomítaných ploch rovinných odstranění</t>
  </si>
  <si>
    <t>405145746</t>
  </si>
  <si>
    <t>380361001</t>
  </si>
  <si>
    <t>Výztuž kompletních konstrukcí ČOV, nádrží nebo vodojemů z betonářské oceli 10 216</t>
  </si>
  <si>
    <t>-471846195</t>
  </si>
  <si>
    <t>380361006</t>
  </si>
  <si>
    <t>Výztuž kompletních konstrukcí ČOV, nádrží nebo vodojemů z betonářské oceli 10 505</t>
  </si>
  <si>
    <t>715585720</t>
  </si>
  <si>
    <t>452311131</t>
  </si>
  <si>
    <t>Podkladní desky z betonu prostého bez zvýšených nároků na prostředí tř. C 12/15 otevřený výkop</t>
  </si>
  <si>
    <t>-438919835</t>
  </si>
  <si>
    <t>5,4*9,7*0,1*1,2</t>
  </si>
  <si>
    <t>45481111R</t>
  </si>
  <si>
    <t>Osazování prostupů z plastových trub DN do 600</t>
  </si>
  <si>
    <t>-1488373018</t>
  </si>
  <si>
    <t>28611143</t>
  </si>
  <si>
    <t>trubka kanalizační PVC DN 315x1000mm SN4</t>
  </si>
  <si>
    <t>837392732</t>
  </si>
  <si>
    <t>631311135</t>
  </si>
  <si>
    <t>Mazanina tl přes 120 do 240 mm z betonu prostého bez zvýšených nároků na prostředí tř. C 20/25</t>
  </si>
  <si>
    <t>-1589875512</t>
  </si>
  <si>
    <t>6,0*4,0*0,1*1,2</t>
  </si>
  <si>
    <t>nájezd na stáčecí plochu</t>
  </si>
  <si>
    <t>4,0*1,0*0,15*1,2+7*0,3*0,15*1,2</t>
  </si>
  <si>
    <t>631311234</t>
  </si>
  <si>
    <t>Mazanina tl přes 120 do 240 mm z betonu prostého se zvýšenými nároky na prostředí tř. C 25/30</t>
  </si>
  <si>
    <t>284759993</t>
  </si>
  <si>
    <t>6,0*4,0*0,15*1,2</t>
  </si>
  <si>
    <t>-461697581</t>
  </si>
  <si>
    <t>2035174517</t>
  </si>
  <si>
    <t>1,0*0,5+6,0*0,5+4*0,5</t>
  </si>
  <si>
    <t>1,0*0,5+4,3*0,5+7*0,5</t>
  </si>
  <si>
    <t>127794205</t>
  </si>
  <si>
    <t>452362976</t>
  </si>
  <si>
    <t>6,0*4,0/4,4*0,02664*1,2</t>
  </si>
  <si>
    <t>(4,0*1,0+7*0,3)/4,4*0,02664*1,2</t>
  </si>
  <si>
    <t>635111242R</t>
  </si>
  <si>
    <t>Násyp pod podlahy z hrubého kameniva 0-63 se zhutněním</t>
  </si>
  <si>
    <t>1913074663</t>
  </si>
  <si>
    <t>6,0*4,0*0,25</t>
  </si>
  <si>
    <t>4,0*1,0*0,35+7*0,3*0,35</t>
  </si>
  <si>
    <t>933901111</t>
  </si>
  <si>
    <t>Provedení zkoušky vodotěsnosti nádrže do 1000 m3</t>
  </si>
  <si>
    <t>-2011258291</t>
  </si>
  <si>
    <t>(3,8*3,6*4,5)*2</t>
  </si>
  <si>
    <t>08211321</t>
  </si>
  <si>
    <t>voda pitná pro ostatní odběratele</t>
  </si>
  <si>
    <t>271542175</t>
  </si>
  <si>
    <t>3,8*3,6*4,5</t>
  </si>
  <si>
    <t>933901311</t>
  </si>
  <si>
    <t>Naplnění a vyprázdnění nádrže pro propláchnutí do 1000 m3</t>
  </si>
  <si>
    <t>1055817470</t>
  </si>
  <si>
    <t>2074797375</t>
  </si>
  <si>
    <t>14*1,2*3,8</t>
  </si>
  <si>
    <t>792032996</t>
  </si>
  <si>
    <t>14*1,2*3,8*15</t>
  </si>
  <si>
    <t>-402033007</t>
  </si>
  <si>
    <t>952903112</t>
  </si>
  <si>
    <t>Vyčištění objektů ČOV, nádrží, žlabů a kanálů při v do 3,5 m</t>
  </si>
  <si>
    <t>1182024037</t>
  </si>
  <si>
    <t>952903119</t>
  </si>
  <si>
    <t>Příplatek za vyčištění prostor v přes 3,5 m čištění objektů ČOV, nádrží, žlabů a kanálů</t>
  </si>
  <si>
    <t>812841985</t>
  </si>
  <si>
    <t>953333231</t>
  </si>
  <si>
    <t>PVC těsnící pás do pracovních spar betonových kcí vnější š 320 mm kotva v do 35 mm</t>
  </si>
  <si>
    <t>-1508239301</t>
  </si>
  <si>
    <t>(8,5*2+4,2*3)*1,2</t>
  </si>
  <si>
    <t>953334441</t>
  </si>
  <si>
    <t>Těsnící plech ve svitku do pracovních spar betonových kcí s bitumenem oboustranným š 125 mm</t>
  </si>
  <si>
    <t>799374270</t>
  </si>
  <si>
    <t>-830620707</t>
  </si>
  <si>
    <t>588*1,6</t>
  </si>
  <si>
    <t>-898870034</t>
  </si>
  <si>
    <t>178*1,6</t>
  </si>
  <si>
    <t>263856127</t>
  </si>
  <si>
    <t>284,8*16</t>
  </si>
  <si>
    <t>-337916311</t>
  </si>
  <si>
    <t>998142251</t>
  </si>
  <si>
    <t>Přesun hmot pro nádrže, jímky, zásobníky a jámy betonové monolitické v do 25 m</t>
  </si>
  <si>
    <t>-1264494974</t>
  </si>
  <si>
    <t>711111001</t>
  </si>
  <si>
    <t>Provedení izolace proti zemní vlhkosti natěradly a tmely za studena na ploše vodorovné V nátěrem penetračním</t>
  </si>
  <si>
    <t>-902954313</t>
  </si>
  <si>
    <t>3,8*3,6*2</t>
  </si>
  <si>
    <t>11163150</t>
  </si>
  <si>
    <t>lak penetrační asfaltový</t>
  </si>
  <si>
    <t>2010096926</t>
  </si>
  <si>
    <t>3,8*3,6*2*0,3/1000</t>
  </si>
  <si>
    <t>-778125554</t>
  </si>
  <si>
    <t>dvojnásobný</t>
  </si>
  <si>
    <t>3,8*3,6*2*2</t>
  </si>
  <si>
    <t>-1969556887</t>
  </si>
  <si>
    <t>3,8*3,6*2*0,3/1000*2</t>
  </si>
  <si>
    <t>711112001</t>
  </si>
  <si>
    <t>Provedení izolace proti zemní vlhkosti svislé za studena nátěrem penetračním</t>
  </si>
  <si>
    <t>4766511</t>
  </si>
  <si>
    <t>3,8*4,5*2*2</t>
  </si>
  <si>
    <t>3,6*4,5*2*2</t>
  </si>
  <si>
    <t>-1501599764</t>
  </si>
  <si>
    <t>Poznámka k položce:_x000D_
Spotřeba 0,3-0,4kg/m2</t>
  </si>
  <si>
    <t>3,8*4,5*2*2*0,3/1000</t>
  </si>
  <si>
    <t>3,6*4,5*2*2*0,3/1000</t>
  </si>
  <si>
    <t>711112011</t>
  </si>
  <si>
    <t>Provedení izolace proti zemní vlhkosti svislé za studena suspenzí asfaltovou</t>
  </si>
  <si>
    <t>589389363</t>
  </si>
  <si>
    <t>3,8*4,5*2*2*2</t>
  </si>
  <si>
    <t>3,6*4,5*2*2*2</t>
  </si>
  <si>
    <t>523101261</t>
  </si>
  <si>
    <t>3,8*4,5*2*2*0,3/1000*2</t>
  </si>
  <si>
    <t>3,6*4,5*2*2*0,3/1000*2</t>
  </si>
  <si>
    <t>953334118</t>
  </si>
  <si>
    <t>Bobtnavý pásek do pracovních spar betonových kcí bentonitový 20 x 15 mm</t>
  </si>
  <si>
    <t>313503693</t>
  </si>
  <si>
    <t>953334443</t>
  </si>
  <si>
    <t>Těsnící plech ve svitku do pracovních spar betonových kcí s bitumenem oboustranným š 150 mm</t>
  </si>
  <si>
    <t>-650981300</t>
  </si>
  <si>
    <t>998711101</t>
  </si>
  <si>
    <t>Přesun hmot pro izolace proti vodě, vlhkosti a plynům stanovený z hmotnosti přesunovaného materiálu vodorovná dopravní vzdálenost do 50 m v objektech výšky do 6 m</t>
  </si>
  <si>
    <t>-1475042571</t>
  </si>
  <si>
    <t>764</t>
  </si>
  <si>
    <t>Konstrukce klempířské</t>
  </si>
  <si>
    <t>764241316</t>
  </si>
  <si>
    <t>Oplechování nevětraného hřebene z TiZn lesklého plechu s hřebenovým plechem rš 500 mm</t>
  </si>
  <si>
    <t>-1349876134</t>
  </si>
  <si>
    <t>764242306</t>
  </si>
  <si>
    <t>Oplechování štítu závětrnou lištou z TiZn lesklého plechu rš 500 mm</t>
  </si>
  <si>
    <t>1356322745</t>
  </si>
  <si>
    <t>764244406</t>
  </si>
  <si>
    <t>Oplechování okpnice ve štítu z plechu kotvené rš 500 mm</t>
  </si>
  <si>
    <t>816491305</t>
  </si>
  <si>
    <t>764246346</t>
  </si>
  <si>
    <t>Oplechování nadpraží vrat rš 500 mm</t>
  </si>
  <si>
    <t>111652771</t>
  </si>
  <si>
    <t>764541303</t>
  </si>
  <si>
    <t>Žlab podokapní půlkruhový z TiZn lesklého plechu rš 250 mm</t>
  </si>
  <si>
    <t>-728882240</t>
  </si>
  <si>
    <t>764548325</t>
  </si>
  <si>
    <t>Svody kruhové včetně objímek, kolen, odskoků z TiZn lesklého plechu průměru 150 mm</t>
  </si>
  <si>
    <t>-1026904121</t>
  </si>
  <si>
    <t>998764101</t>
  </si>
  <si>
    <t>Přesun hmot tonážní pro konstrukce klempířské v objektech v do 6 m</t>
  </si>
  <si>
    <t>-1838490459</t>
  </si>
  <si>
    <t>766622135</t>
  </si>
  <si>
    <t>Montáž plastových oken plochy přes 1 m2 otevíravých v do 1,5 m s rámem do celostěnových panelů</t>
  </si>
  <si>
    <t>-1621123691</t>
  </si>
  <si>
    <t>611400R</t>
  </si>
  <si>
    <t>okno plastové otevíravé, dvojsklo, 1500x1000mm</t>
  </si>
  <si>
    <t>-1071688752</t>
  </si>
  <si>
    <t>1917146507</t>
  </si>
  <si>
    <t>611405R</t>
  </si>
  <si>
    <t>dveře jednokřídlé plastové bílé 950x2200 mm</t>
  </si>
  <si>
    <t>-1148585758</t>
  </si>
  <si>
    <t>-308198812</t>
  </si>
  <si>
    <t>76714100R</t>
  </si>
  <si>
    <t>Montáž ocelové konstrukce kiosku</t>
  </si>
  <si>
    <t>383515240</t>
  </si>
  <si>
    <t>Poznámka k položce:_x000D_
Montáž ocelové konstrukce KIOSEK S NOSNÍKY STŘECHY, vč._x000D_
kotvení, spoje svary, šroubové, chemické kotvy + šrouby</t>
  </si>
  <si>
    <t>1344110R</t>
  </si>
  <si>
    <t>dodávka ocelové konstrukce kiosku</t>
  </si>
  <si>
    <t>365790711</t>
  </si>
  <si>
    <t>Poznámka k položce:_x000D_
Dodávka ocelové konstrukce KIOSEK S NOSNÍKY STŘECHY ocelS235 JR,_x000D_
vč. povrchové úpravy - žárové zinkování ponorem dle ČSN EN 1461_x000D_
TR plech ztraceného bednění podlahy TR 50/250/1, včetně přesahů,_x000D_
spojovacího materiálu, lemování a těsnícího profilu cca_x000D_
Okno plastové dvojsklo D+M, plastové okno bílé dvojsklo 1500x1000 otevíravé sklopné_x000D_
Dveře PUR zámečnický výrobek lakovaný RAL D+M 950 x 2200</t>
  </si>
  <si>
    <t>76721131R</t>
  </si>
  <si>
    <t>Montáž venkovního kovového schodiště rovného včetně plošiny a zábradlí, kotveného na ocelovou konstrukci</t>
  </si>
  <si>
    <t>-567770905</t>
  </si>
  <si>
    <t xml:space="preserve">Poznámka k položce:_x000D_
Montáž ocelové konstrukce SCHODIŠTĚ S PLOŠINOU A_x000D_
ZÁBRADLÍM, vč. kotvení, spoje svary, šroubové, chemické kotvy +_x000D_
šrouby, schodišťové stupně z pororoštů, rošt plošinky SP 30/3.včetně úchytů._x000D_
</t>
  </si>
  <si>
    <t>1344111R</t>
  </si>
  <si>
    <t>dodávka schodiště s plošinou a zábradlí</t>
  </si>
  <si>
    <t>1326741814</t>
  </si>
  <si>
    <t>Poznámka k položce:_x000D_
Dodávka ocelové konstrukce SCHODIŠTĚ S PLOŠINOU A_x000D_
ZÁBRADLÍM ocel S235 JR, vč. povrchové úpravy - žárové zinkování_x000D_
ponorem dle ČSN EN 1461.</t>
  </si>
  <si>
    <t>76735100R</t>
  </si>
  <si>
    <t>Montáž oplechování ocelové konstrukce kiosku</t>
  </si>
  <si>
    <t>-269037153</t>
  </si>
  <si>
    <t>Poznámka k položce:_x000D_
Montáž TR PLECHU PODLAHY kiosku_x000D_
TR plech ztraceného bednění podlahy TR 50/250/1, včetně přesahů,_x000D_
spojovacího materiálu, lemování a těsnícího profilu cca_x000D_
Montáž STŘEŠNÍ PANEL PIR tl. 60 mm_x000D_
střešní sendvičový panel plech PIR plech lakovaný v odstínu RAL_x000D_
včetně prořezu, spojovacího materiálu, pomocný materiál_x000D_
Montáž STĚNOVÝ PANEL PIR tl. 60 mm_x000D_
stěnový sendvičový panel plech PIR plech lakovaný v odstínu RAL_x000D_
včetně prořezu, spojovacího materiálu, pomocný materiál_x000D_
Mechanizace montáže, likvidace odpadů, likvidace odpadů, jeřáb, plošina</t>
  </si>
  <si>
    <t>5532473R</t>
  </si>
  <si>
    <t>panel sendvičový střešní, izolace PIR, viditelné kotvení, tl 60mm</t>
  </si>
  <si>
    <t>1667869178</t>
  </si>
  <si>
    <t>-287386744</t>
  </si>
  <si>
    <t>998767102</t>
  </si>
  <si>
    <t>Přesun hmot tonážní pro zámečnické konstrukce v objektech v přes 6 do 12 m</t>
  </si>
  <si>
    <t>-1142076320</t>
  </si>
  <si>
    <t>SO 02.2 - Elektroinstalace</t>
  </si>
  <si>
    <t>-1744246244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</si>
  <si>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</si>
  <si>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</si>
  <si>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</si>
  <si>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</si>
  <si>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</si>
  <si>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VRN1</t>
  </si>
  <si>
    <t>Průzkumné, geodetické a projektové práce</t>
  </si>
  <si>
    <t>011002000</t>
  </si>
  <si>
    <t>Průzkumné práce</t>
  </si>
  <si>
    <t>1024</t>
  </si>
  <si>
    <t>-1162383632</t>
  </si>
  <si>
    <t>012103000</t>
  </si>
  <si>
    <t>Geodetické práce před výstavbou</t>
  </si>
  <si>
    <t>-749800048</t>
  </si>
  <si>
    <t>012303000</t>
  </si>
  <si>
    <t>Geodetické práce po výstavbě</t>
  </si>
  <si>
    <t>790347022</t>
  </si>
  <si>
    <t>VRN3</t>
  </si>
  <si>
    <t>Zařízení staveniště</t>
  </si>
  <si>
    <t>030001000</t>
  </si>
  <si>
    <t>1541820216</t>
  </si>
  <si>
    <t>039002000</t>
  </si>
  <si>
    <t>Zrušení zařízení staveniště</t>
  </si>
  <si>
    <t>-810047096</t>
  </si>
  <si>
    <t>VRN4</t>
  </si>
  <si>
    <t>Inženýrská činnost</t>
  </si>
  <si>
    <t>040001000</t>
  </si>
  <si>
    <t>-1618390796</t>
  </si>
  <si>
    <t>043002000</t>
  </si>
  <si>
    <t>Zkoušky a ostatní měření</t>
  </si>
  <si>
    <t>933428090</t>
  </si>
  <si>
    <t>044002000</t>
  </si>
  <si>
    <t>Revize</t>
  </si>
  <si>
    <t>-1247976711</t>
  </si>
  <si>
    <t>045002000</t>
  </si>
  <si>
    <t>Kompletační a koordinační činnost</t>
  </si>
  <si>
    <t>1875563956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</si>
</sst>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4" fontId="20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5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 applyProtection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opLeftCell="A103" workbookViewId="0">
      <selection activeCell="P11" sqref="P11"/>
    </sheetView>
  </sheetViews>
  <sheetFormatPr defaultRowHeight="11.25"/>
  <cols>
    <col min="1" max="1" width="8.33203125" style="82" customWidth="1"/>
    <col min="2" max="2" width="1.6640625" style="82" customWidth="1"/>
    <col min="3" max="3" width="4.1640625" style="82" customWidth="1"/>
    <col min="4" max="33" width="2.6640625" style="82" customWidth="1"/>
    <col min="34" max="34" width="3.33203125" style="82" customWidth="1"/>
    <col min="35" max="35" width="31.6640625" style="82" customWidth="1"/>
    <col min="36" max="37" width="2.5" style="82" customWidth="1"/>
    <col min="38" max="38" width="8.33203125" style="82" customWidth="1"/>
    <col min="39" max="39" width="3.33203125" style="82" customWidth="1"/>
    <col min="40" max="40" width="13.33203125" style="82" customWidth="1"/>
    <col min="41" max="41" width="7.5" style="82" customWidth="1"/>
    <col min="42" max="42" width="4.1640625" style="82" customWidth="1"/>
    <col min="43" max="43" width="15.6640625" style="82" hidden="1" customWidth="1"/>
    <col min="44" max="44" width="13.6640625" style="82" customWidth="1"/>
    <col min="45" max="47" width="25.83203125" style="82" hidden="1" customWidth="1"/>
    <col min="48" max="49" width="21.6640625" style="82" hidden="1" customWidth="1"/>
    <col min="50" max="51" width="25" style="82" hidden="1" customWidth="1"/>
    <col min="52" max="52" width="21.6640625" style="82" hidden="1" customWidth="1"/>
    <col min="53" max="53" width="19.1640625" style="82" hidden="1" customWidth="1"/>
    <col min="54" max="54" width="25" style="82" hidden="1" customWidth="1"/>
    <col min="55" max="55" width="21.6640625" style="82" hidden="1" customWidth="1"/>
    <col min="56" max="56" width="19.1640625" style="82" hidden="1" customWidth="1"/>
    <col min="57" max="57" width="66.5" style="82" customWidth="1"/>
    <col min="58" max="70" width="9.33203125" style="82"/>
    <col min="71" max="91" width="9.33203125" style="82" hidden="1"/>
    <col min="92" max="16384" width="9.33203125" style="82"/>
  </cols>
  <sheetData>
    <row r="1" spans="1:74">
      <c r="A1" s="4" t="s">
        <v>0</v>
      </c>
      <c r="AZ1" s="4" t="s">
        <v>1</v>
      </c>
      <c r="BA1" s="4" t="s">
        <v>2</v>
      </c>
      <c r="BB1" s="4" t="s">
        <v>1</v>
      </c>
      <c r="BT1" s="4" t="s">
        <v>3</v>
      </c>
      <c r="BU1" s="4" t="s">
        <v>3</v>
      </c>
      <c r="BV1" s="4" t="s">
        <v>4</v>
      </c>
    </row>
    <row r="2" spans="1:74" ht="36.950000000000003" customHeight="1">
      <c r="AR2" s="273" t="s">
        <v>5</v>
      </c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5" t="s">
        <v>6</v>
      </c>
      <c r="BT2" s="5" t="s">
        <v>7</v>
      </c>
    </row>
    <row r="3" spans="1:74" ht="6.95" customHeight="1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8"/>
      <c r="BS3" s="5" t="s">
        <v>6</v>
      </c>
      <c r="BT3" s="5" t="s">
        <v>8</v>
      </c>
    </row>
    <row r="4" spans="1:74" ht="24.95" customHeight="1">
      <c r="B4" s="8"/>
      <c r="D4" s="9" t="s">
        <v>9</v>
      </c>
      <c r="AR4" s="8"/>
      <c r="AS4" s="10" t="s">
        <v>10</v>
      </c>
      <c r="BS4" s="5" t="s">
        <v>11</v>
      </c>
    </row>
    <row r="5" spans="1:74" ht="12" customHeight="1">
      <c r="B5" s="8"/>
      <c r="D5" s="11" t="s">
        <v>12</v>
      </c>
      <c r="K5" s="266" t="s">
        <v>13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R5" s="8"/>
      <c r="BS5" s="5" t="s">
        <v>6</v>
      </c>
    </row>
    <row r="6" spans="1:74" ht="36.950000000000003" customHeight="1">
      <c r="B6" s="8"/>
      <c r="D6" s="12" t="s">
        <v>14</v>
      </c>
      <c r="K6" s="268" t="s">
        <v>15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R6" s="8"/>
      <c r="BS6" s="5" t="s">
        <v>6</v>
      </c>
    </row>
    <row r="7" spans="1:74" ht="12" customHeight="1">
      <c r="B7" s="8"/>
      <c r="D7" s="86" t="s">
        <v>16</v>
      </c>
      <c r="K7" s="81" t="s">
        <v>1</v>
      </c>
      <c r="AK7" s="86" t="s">
        <v>17</v>
      </c>
      <c r="AN7" s="81" t="s">
        <v>1</v>
      </c>
      <c r="AR7" s="8"/>
      <c r="BS7" s="5" t="s">
        <v>6</v>
      </c>
    </row>
    <row r="8" spans="1:74" ht="12" customHeight="1">
      <c r="B8" s="8"/>
      <c r="D8" s="86" t="s">
        <v>18</v>
      </c>
      <c r="K8" s="81" t="s">
        <v>19</v>
      </c>
      <c r="AK8" s="86" t="s">
        <v>20</v>
      </c>
      <c r="AN8" s="81" t="s">
        <v>21</v>
      </c>
      <c r="AR8" s="8"/>
      <c r="BS8" s="5" t="s">
        <v>6</v>
      </c>
    </row>
    <row r="9" spans="1:74" ht="14.45" customHeight="1">
      <c r="B9" s="8"/>
      <c r="AR9" s="8"/>
      <c r="BS9" s="5" t="s">
        <v>6</v>
      </c>
    </row>
    <row r="10" spans="1:74" ht="12" customHeight="1">
      <c r="B10" s="8"/>
      <c r="D10" s="86" t="s">
        <v>22</v>
      </c>
      <c r="AK10" s="86" t="s">
        <v>23</v>
      </c>
      <c r="AN10" s="81" t="s">
        <v>1</v>
      </c>
      <c r="AR10" s="8"/>
      <c r="BS10" s="5" t="s">
        <v>6</v>
      </c>
    </row>
    <row r="11" spans="1:74" ht="18.399999999999999" customHeight="1">
      <c r="B11" s="8"/>
      <c r="E11" s="81" t="s">
        <v>24</v>
      </c>
      <c r="AK11" s="86" t="s">
        <v>25</v>
      </c>
      <c r="AN11" s="81" t="s">
        <v>1</v>
      </c>
      <c r="AR11" s="8"/>
      <c r="BS11" s="5" t="s">
        <v>6</v>
      </c>
    </row>
    <row r="12" spans="1:74" ht="6.95" customHeight="1">
      <c r="B12" s="8"/>
      <c r="AR12" s="8"/>
      <c r="BS12" s="5" t="s">
        <v>6</v>
      </c>
    </row>
    <row r="13" spans="1:74" ht="12" customHeight="1">
      <c r="B13" s="8"/>
      <c r="D13" s="86" t="s">
        <v>26</v>
      </c>
      <c r="AK13" s="86" t="s">
        <v>23</v>
      </c>
      <c r="AN13" s="81" t="s">
        <v>1</v>
      </c>
      <c r="AR13" s="8"/>
      <c r="BS13" s="5" t="s">
        <v>6</v>
      </c>
    </row>
    <row r="14" spans="1:74" ht="12.75">
      <c r="B14" s="8"/>
      <c r="E14" s="81" t="s">
        <v>27</v>
      </c>
      <c r="AK14" s="86" t="s">
        <v>25</v>
      </c>
      <c r="AN14" s="81" t="s">
        <v>1</v>
      </c>
      <c r="AR14" s="8"/>
      <c r="BS14" s="5" t="s">
        <v>6</v>
      </c>
    </row>
    <row r="15" spans="1:74" ht="6.95" customHeight="1">
      <c r="B15" s="8"/>
      <c r="AR15" s="8"/>
      <c r="BS15" s="5" t="s">
        <v>3</v>
      </c>
    </row>
    <row r="16" spans="1:74" ht="12" customHeight="1">
      <c r="B16" s="8"/>
      <c r="D16" s="86" t="s">
        <v>28</v>
      </c>
      <c r="AK16" s="86" t="s">
        <v>23</v>
      </c>
      <c r="AN16" s="81" t="s">
        <v>1</v>
      </c>
      <c r="AR16" s="8"/>
      <c r="BS16" s="5" t="s">
        <v>3</v>
      </c>
    </row>
    <row r="17" spans="1:71" ht="18.399999999999999" customHeight="1">
      <c r="B17" s="8"/>
      <c r="E17" s="81" t="s">
        <v>29</v>
      </c>
      <c r="AK17" s="86" t="s">
        <v>25</v>
      </c>
      <c r="AN17" s="81" t="s">
        <v>1</v>
      </c>
      <c r="AR17" s="8"/>
      <c r="BS17" s="5" t="s">
        <v>30</v>
      </c>
    </row>
    <row r="18" spans="1:71" ht="6.95" customHeight="1">
      <c r="B18" s="8"/>
      <c r="AR18" s="8"/>
      <c r="BS18" s="5" t="s">
        <v>6</v>
      </c>
    </row>
    <row r="19" spans="1:71" ht="12" customHeight="1">
      <c r="B19" s="8"/>
      <c r="D19" s="86" t="s">
        <v>31</v>
      </c>
      <c r="AK19" s="86" t="s">
        <v>23</v>
      </c>
      <c r="AN19" s="81" t="s">
        <v>1</v>
      </c>
      <c r="AR19" s="8"/>
      <c r="BS19" s="5" t="s">
        <v>6</v>
      </c>
    </row>
    <row r="20" spans="1:71" ht="18.399999999999999" customHeight="1">
      <c r="B20" s="8"/>
      <c r="E20" s="81" t="s">
        <v>27</v>
      </c>
      <c r="AK20" s="86" t="s">
        <v>25</v>
      </c>
      <c r="AN20" s="81" t="s">
        <v>1</v>
      </c>
      <c r="AR20" s="8"/>
      <c r="BS20" s="5" t="s">
        <v>30</v>
      </c>
    </row>
    <row r="21" spans="1:71" ht="6.95" customHeight="1">
      <c r="B21" s="8"/>
      <c r="AR21" s="8"/>
    </row>
    <row r="22" spans="1:71" ht="12" customHeight="1">
      <c r="B22" s="8"/>
      <c r="D22" s="86" t="s">
        <v>32</v>
      </c>
      <c r="AR22" s="8"/>
    </row>
    <row r="23" spans="1:71" ht="16.5" customHeight="1">
      <c r="B23" s="8"/>
      <c r="E23" s="269" t="s">
        <v>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R23" s="8"/>
    </row>
    <row r="24" spans="1:71" ht="6.95" customHeight="1">
      <c r="B24" s="8"/>
      <c r="AR24" s="8"/>
    </row>
    <row r="25" spans="1:71" ht="6.95" customHeight="1">
      <c r="B25" s="8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R25" s="8"/>
    </row>
    <row r="26" spans="1:71" s="1" customFormat="1" ht="25.9" customHeight="1">
      <c r="A26" s="85"/>
      <c r="B26" s="14"/>
      <c r="C26" s="85"/>
      <c r="D26" s="15" t="s">
        <v>33</v>
      </c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270">
        <f>ROUND(AG94,2)</f>
        <v>0</v>
      </c>
      <c r="AL26" s="271"/>
      <c r="AM26" s="271"/>
      <c r="AN26" s="271"/>
      <c r="AO26" s="271"/>
      <c r="AP26" s="85"/>
      <c r="AQ26" s="85"/>
      <c r="AR26" s="14"/>
      <c r="BE26" s="85"/>
    </row>
    <row r="27" spans="1:71" s="1" customFormat="1" ht="6.95" customHeight="1">
      <c r="A27" s="85"/>
      <c r="B27" s="14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14"/>
      <c r="BE27" s="85"/>
    </row>
    <row r="28" spans="1:71" s="1" customFormat="1" ht="12.75">
      <c r="A28" s="85"/>
      <c r="B28" s="14"/>
      <c r="C28" s="85"/>
      <c r="D28" s="85"/>
      <c r="E28" s="85"/>
      <c r="F28" s="85"/>
      <c r="G28" s="85"/>
      <c r="H28" s="85"/>
      <c r="I28" s="85"/>
      <c r="J28" s="85"/>
      <c r="K28" s="85"/>
      <c r="L28" s="272" t="s">
        <v>34</v>
      </c>
      <c r="M28" s="272"/>
      <c r="N28" s="272"/>
      <c r="O28" s="272"/>
      <c r="P28" s="272"/>
      <c r="Q28" s="85"/>
      <c r="R28" s="85"/>
      <c r="S28" s="85"/>
      <c r="T28" s="85"/>
      <c r="U28" s="85"/>
      <c r="V28" s="85"/>
      <c r="W28" s="272" t="s">
        <v>35</v>
      </c>
      <c r="X28" s="272"/>
      <c r="Y28" s="272"/>
      <c r="Z28" s="272"/>
      <c r="AA28" s="272"/>
      <c r="AB28" s="272"/>
      <c r="AC28" s="272"/>
      <c r="AD28" s="272"/>
      <c r="AE28" s="272"/>
      <c r="AF28" s="85"/>
      <c r="AG28" s="85"/>
      <c r="AH28" s="85"/>
      <c r="AI28" s="85"/>
      <c r="AJ28" s="85"/>
      <c r="AK28" s="272" t="s">
        <v>36</v>
      </c>
      <c r="AL28" s="272"/>
      <c r="AM28" s="272"/>
      <c r="AN28" s="272"/>
      <c r="AO28" s="272"/>
      <c r="AP28" s="85"/>
      <c r="AQ28" s="85"/>
      <c r="AR28" s="14"/>
      <c r="BE28" s="85"/>
    </row>
    <row r="29" spans="1:71" s="80" customFormat="1" ht="14.45" customHeight="1">
      <c r="B29" s="16"/>
      <c r="D29" s="86" t="s">
        <v>37</v>
      </c>
      <c r="F29" s="86" t="s">
        <v>38</v>
      </c>
      <c r="L29" s="265">
        <v>0.21</v>
      </c>
      <c r="M29" s="264"/>
      <c r="N29" s="264"/>
      <c r="O29" s="264"/>
      <c r="P29" s="264"/>
      <c r="W29" s="263">
        <f>ROUND(AZ94, 2)</f>
        <v>0</v>
      </c>
      <c r="X29" s="264"/>
      <c r="Y29" s="264"/>
      <c r="Z29" s="264"/>
      <c r="AA29" s="264"/>
      <c r="AB29" s="264"/>
      <c r="AC29" s="264"/>
      <c r="AD29" s="264"/>
      <c r="AE29" s="264"/>
      <c r="AK29" s="263">
        <f>ROUND(AV94, 2)</f>
        <v>0</v>
      </c>
      <c r="AL29" s="264"/>
      <c r="AM29" s="264"/>
      <c r="AN29" s="264"/>
      <c r="AO29" s="264"/>
      <c r="AR29" s="16"/>
    </row>
    <row r="30" spans="1:71" s="80" customFormat="1" ht="14.45" customHeight="1">
      <c r="B30" s="16"/>
      <c r="F30" s="86" t="s">
        <v>39</v>
      </c>
      <c r="L30" s="265">
        <v>0.12</v>
      </c>
      <c r="M30" s="264"/>
      <c r="N30" s="264"/>
      <c r="O30" s="264"/>
      <c r="P30" s="264"/>
      <c r="W30" s="263">
        <f>ROUND(BA94, 2)</f>
        <v>0</v>
      </c>
      <c r="X30" s="264"/>
      <c r="Y30" s="264"/>
      <c r="Z30" s="264"/>
      <c r="AA30" s="264"/>
      <c r="AB30" s="264"/>
      <c r="AC30" s="264"/>
      <c r="AD30" s="264"/>
      <c r="AE30" s="264"/>
      <c r="AK30" s="263">
        <f>ROUND(AW94, 2)</f>
        <v>0</v>
      </c>
      <c r="AL30" s="264"/>
      <c r="AM30" s="264"/>
      <c r="AN30" s="264"/>
      <c r="AO30" s="264"/>
      <c r="AR30" s="16"/>
    </row>
    <row r="31" spans="1:71" s="80" customFormat="1" ht="14.45" hidden="1" customHeight="1">
      <c r="B31" s="16"/>
      <c r="F31" s="86" t="s">
        <v>40</v>
      </c>
      <c r="L31" s="265">
        <v>0.21</v>
      </c>
      <c r="M31" s="264"/>
      <c r="N31" s="264"/>
      <c r="O31" s="264"/>
      <c r="P31" s="264"/>
      <c r="W31" s="263">
        <f>ROUND(BB94, 2)</f>
        <v>0</v>
      </c>
      <c r="X31" s="264"/>
      <c r="Y31" s="264"/>
      <c r="Z31" s="264"/>
      <c r="AA31" s="264"/>
      <c r="AB31" s="264"/>
      <c r="AC31" s="264"/>
      <c r="AD31" s="264"/>
      <c r="AE31" s="264"/>
      <c r="AK31" s="263">
        <v>0</v>
      </c>
      <c r="AL31" s="264"/>
      <c r="AM31" s="264"/>
      <c r="AN31" s="264"/>
      <c r="AO31" s="264"/>
      <c r="AR31" s="16"/>
    </row>
    <row r="32" spans="1:71" s="80" customFormat="1" ht="14.45" hidden="1" customHeight="1">
      <c r="B32" s="16"/>
      <c r="F32" s="86" t="s">
        <v>41</v>
      </c>
      <c r="L32" s="265">
        <v>0.12</v>
      </c>
      <c r="M32" s="264"/>
      <c r="N32" s="264"/>
      <c r="O32" s="264"/>
      <c r="P32" s="264"/>
      <c r="W32" s="263">
        <f>ROUND(BC94, 2)</f>
        <v>0</v>
      </c>
      <c r="X32" s="264"/>
      <c r="Y32" s="264"/>
      <c r="Z32" s="264"/>
      <c r="AA32" s="264"/>
      <c r="AB32" s="264"/>
      <c r="AC32" s="264"/>
      <c r="AD32" s="264"/>
      <c r="AE32" s="264"/>
      <c r="AK32" s="263">
        <v>0</v>
      </c>
      <c r="AL32" s="264"/>
      <c r="AM32" s="264"/>
      <c r="AN32" s="264"/>
      <c r="AO32" s="264"/>
      <c r="AR32" s="16"/>
    </row>
    <row r="33" spans="1:57" s="80" customFormat="1" ht="14.45" hidden="1" customHeight="1">
      <c r="B33" s="16"/>
      <c r="F33" s="86" t="s">
        <v>42</v>
      </c>
      <c r="L33" s="265">
        <v>0</v>
      </c>
      <c r="M33" s="264"/>
      <c r="N33" s="264"/>
      <c r="O33" s="264"/>
      <c r="P33" s="264"/>
      <c r="W33" s="263">
        <f>ROUND(BD94, 2)</f>
        <v>0</v>
      </c>
      <c r="X33" s="264"/>
      <c r="Y33" s="264"/>
      <c r="Z33" s="264"/>
      <c r="AA33" s="264"/>
      <c r="AB33" s="264"/>
      <c r="AC33" s="264"/>
      <c r="AD33" s="264"/>
      <c r="AE33" s="264"/>
      <c r="AK33" s="263">
        <v>0</v>
      </c>
      <c r="AL33" s="264"/>
      <c r="AM33" s="264"/>
      <c r="AN33" s="264"/>
      <c r="AO33" s="264"/>
      <c r="AR33" s="16"/>
    </row>
    <row r="34" spans="1:57" s="1" customFormat="1" ht="6.95" customHeight="1">
      <c r="A34" s="85"/>
      <c r="B34" s="14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14"/>
      <c r="BE34" s="85"/>
    </row>
    <row r="35" spans="1:57" s="1" customFormat="1" ht="25.9" customHeight="1">
      <c r="A35" s="85"/>
      <c r="B35" s="14"/>
      <c r="C35" s="17"/>
      <c r="D35" s="18" t="s">
        <v>43</v>
      </c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19" t="s">
        <v>44</v>
      </c>
      <c r="U35" s="84"/>
      <c r="V35" s="84"/>
      <c r="W35" s="84"/>
      <c r="X35" s="277" t="s">
        <v>45</v>
      </c>
      <c r="Y35" s="275"/>
      <c r="Z35" s="275"/>
      <c r="AA35" s="275"/>
      <c r="AB35" s="275"/>
      <c r="AC35" s="84"/>
      <c r="AD35" s="84"/>
      <c r="AE35" s="84"/>
      <c r="AF35" s="84"/>
      <c r="AG35" s="84"/>
      <c r="AH35" s="84"/>
      <c r="AI35" s="84"/>
      <c r="AJ35" s="84"/>
      <c r="AK35" s="274">
        <f>SUM(AK26:AK33)</f>
        <v>0</v>
      </c>
      <c r="AL35" s="275"/>
      <c r="AM35" s="275"/>
      <c r="AN35" s="275"/>
      <c r="AO35" s="276"/>
      <c r="AP35" s="17"/>
      <c r="AQ35" s="17"/>
      <c r="AR35" s="14"/>
      <c r="BE35" s="85"/>
    </row>
    <row r="36" spans="1:57" s="1" customFormat="1" ht="6.95" customHeight="1">
      <c r="A36" s="85"/>
      <c r="B36" s="14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14"/>
      <c r="BE36" s="85"/>
    </row>
    <row r="37" spans="1:57" s="1" customFormat="1" ht="14.45" customHeight="1">
      <c r="A37" s="85"/>
      <c r="B37" s="14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14"/>
      <c r="BE37" s="85"/>
    </row>
    <row r="38" spans="1:57" ht="14.45" customHeight="1">
      <c r="B38" s="8"/>
      <c r="AR38" s="8"/>
    </row>
    <row r="39" spans="1:57" ht="14.45" customHeight="1">
      <c r="B39" s="8"/>
      <c r="AR39" s="8"/>
    </row>
    <row r="40" spans="1:57" ht="14.45" customHeight="1">
      <c r="B40" s="8"/>
      <c r="AR40" s="8"/>
    </row>
    <row r="41" spans="1:57" ht="14.45" customHeight="1">
      <c r="B41" s="8"/>
      <c r="AR41" s="8"/>
    </row>
    <row r="42" spans="1:57" ht="14.45" customHeight="1">
      <c r="B42" s="8"/>
      <c r="AR42" s="8"/>
    </row>
    <row r="43" spans="1:57" ht="14.45" customHeight="1">
      <c r="B43" s="8"/>
      <c r="AR43" s="8"/>
    </row>
    <row r="44" spans="1:57" ht="14.45" customHeight="1">
      <c r="B44" s="8"/>
      <c r="AR44" s="8"/>
    </row>
    <row r="45" spans="1:57" ht="14.45" customHeight="1">
      <c r="B45" s="8"/>
      <c r="AR45" s="8"/>
    </row>
    <row r="46" spans="1:57" ht="14.45" customHeight="1">
      <c r="B46" s="8"/>
      <c r="AR46" s="8"/>
    </row>
    <row r="47" spans="1:57" ht="14.45" customHeight="1">
      <c r="B47" s="8"/>
      <c r="AR47" s="8"/>
    </row>
    <row r="48" spans="1:57" ht="14.45" customHeight="1">
      <c r="B48" s="8"/>
      <c r="AR48" s="8"/>
    </row>
    <row r="49" spans="1:57" s="1" customFormat="1" ht="14.45" customHeight="1">
      <c r="B49" s="20"/>
      <c r="D49" s="21" t="s">
        <v>46</v>
      </c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1" t="s">
        <v>47</v>
      </c>
      <c r="AI49" s="22"/>
      <c r="AJ49" s="22"/>
      <c r="AK49" s="22"/>
      <c r="AL49" s="22"/>
      <c r="AM49" s="22"/>
      <c r="AN49" s="22"/>
      <c r="AO49" s="22"/>
      <c r="AR49" s="20"/>
    </row>
    <row r="50" spans="1:57">
      <c r="B50" s="8"/>
      <c r="AR50" s="8"/>
    </row>
    <row r="51" spans="1:57">
      <c r="B51" s="8"/>
      <c r="AR51" s="8"/>
    </row>
    <row r="52" spans="1:57">
      <c r="B52" s="8"/>
      <c r="AR52" s="8"/>
    </row>
    <row r="53" spans="1:57">
      <c r="B53" s="8"/>
      <c r="AR53" s="8"/>
    </row>
    <row r="54" spans="1:57">
      <c r="B54" s="8"/>
      <c r="AR54" s="8"/>
    </row>
    <row r="55" spans="1:57">
      <c r="B55" s="8"/>
      <c r="AR55" s="8"/>
    </row>
    <row r="56" spans="1:57">
      <c r="B56" s="8"/>
      <c r="AR56" s="8"/>
    </row>
    <row r="57" spans="1:57">
      <c r="B57" s="8"/>
      <c r="AR57" s="8"/>
    </row>
    <row r="58" spans="1:57">
      <c r="B58" s="8"/>
      <c r="AR58" s="8"/>
    </row>
    <row r="59" spans="1:57">
      <c r="B59" s="8"/>
      <c r="AR59" s="8"/>
    </row>
    <row r="60" spans="1:57" s="1" customFormat="1" ht="12.75">
      <c r="A60" s="85"/>
      <c r="B60" s="14"/>
      <c r="C60" s="85"/>
      <c r="D60" s="23" t="s">
        <v>48</v>
      </c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23" t="s">
        <v>49</v>
      </c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23" t="s">
        <v>48</v>
      </c>
      <c r="AI60" s="83"/>
      <c r="AJ60" s="83"/>
      <c r="AK60" s="83"/>
      <c r="AL60" s="83"/>
      <c r="AM60" s="23" t="s">
        <v>49</v>
      </c>
      <c r="AN60" s="83"/>
      <c r="AO60" s="83"/>
      <c r="AP60" s="85"/>
      <c r="AQ60" s="85"/>
      <c r="AR60" s="14"/>
      <c r="BE60" s="85"/>
    </row>
    <row r="61" spans="1:57">
      <c r="B61" s="8"/>
      <c r="AR61" s="8"/>
    </row>
    <row r="62" spans="1:57">
      <c r="B62" s="8"/>
      <c r="AR62" s="8"/>
    </row>
    <row r="63" spans="1:57">
      <c r="B63" s="8"/>
      <c r="AR63" s="8"/>
    </row>
    <row r="64" spans="1:57" s="1" customFormat="1" ht="12.75">
      <c r="A64" s="85"/>
      <c r="B64" s="14"/>
      <c r="C64" s="85"/>
      <c r="D64" s="21" t="s">
        <v>50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1" t="s">
        <v>51</v>
      </c>
      <c r="AI64" s="24"/>
      <c r="AJ64" s="24"/>
      <c r="AK64" s="24"/>
      <c r="AL64" s="24"/>
      <c r="AM64" s="24"/>
      <c r="AN64" s="24"/>
      <c r="AO64" s="24"/>
      <c r="AP64" s="85"/>
      <c r="AQ64" s="85"/>
      <c r="AR64" s="14"/>
      <c r="BE64" s="85"/>
    </row>
    <row r="65" spans="1:57">
      <c r="B65" s="8"/>
      <c r="AR65" s="8"/>
    </row>
    <row r="66" spans="1:57">
      <c r="B66" s="8"/>
      <c r="AR66" s="8"/>
    </row>
    <row r="67" spans="1:57">
      <c r="B67" s="8"/>
      <c r="AR67" s="8"/>
    </row>
    <row r="68" spans="1:57">
      <c r="B68" s="8"/>
      <c r="AR68" s="8"/>
    </row>
    <row r="69" spans="1:57">
      <c r="B69" s="8"/>
      <c r="AR69" s="8"/>
    </row>
    <row r="70" spans="1:57">
      <c r="B70" s="8"/>
      <c r="AR70" s="8"/>
    </row>
    <row r="71" spans="1:57">
      <c r="B71" s="8"/>
      <c r="AR71" s="8"/>
    </row>
    <row r="72" spans="1:57">
      <c r="B72" s="8"/>
      <c r="AR72" s="8"/>
    </row>
    <row r="73" spans="1:57">
      <c r="B73" s="8"/>
      <c r="AR73" s="8"/>
    </row>
    <row r="74" spans="1:57">
      <c r="B74" s="8"/>
      <c r="AR74" s="8"/>
    </row>
    <row r="75" spans="1:57" s="1" customFormat="1" ht="12.75">
      <c r="A75" s="85"/>
      <c r="B75" s="14"/>
      <c r="C75" s="85"/>
      <c r="D75" s="23" t="s">
        <v>48</v>
      </c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23" t="s">
        <v>49</v>
      </c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23" t="s">
        <v>48</v>
      </c>
      <c r="AI75" s="83"/>
      <c r="AJ75" s="83"/>
      <c r="AK75" s="83"/>
      <c r="AL75" s="83"/>
      <c r="AM75" s="23" t="s">
        <v>49</v>
      </c>
      <c r="AN75" s="83"/>
      <c r="AO75" s="83"/>
      <c r="AP75" s="85"/>
      <c r="AQ75" s="85"/>
      <c r="AR75" s="14"/>
      <c r="BE75" s="85"/>
    </row>
    <row r="76" spans="1:57" s="1" customFormat="1">
      <c r="A76" s="85"/>
      <c r="B76" s="14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14"/>
      <c r="BE76" s="85"/>
    </row>
    <row r="77" spans="1:57" s="1" customFormat="1" ht="6.95" customHeight="1">
      <c r="A77" s="85"/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14"/>
      <c r="BE77" s="85"/>
    </row>
    <row r="81" spans="1:91" s="1" customFormat="1" ht="6.95" customHeight="1">
      <c r="A81" s="85"/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14"/>
      <c r="BE81" s="85"/>
    </row>
    <row r="82" spans="1:91" s="1" customFormat="1" ht="24.95" customHeight="1">
      <c r="A82" s="85"/>
      <c r="B82" s="14"/>
      <c r="C82" s="9" t="s">
        <v>52</v>
      </c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14"/>
      <c r="BE82" s="85"/>
    </row>
    <row r="83" spans="1:91" s="1" customFormat="1" ht="6.95" customHeight="1">
      <c r="A83" s="85"/>
      <c r="B83" s="14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14"/>
      <c r="BE83" s="85"/>
    </row>
    <row r="84" spans="1:91" s="77" customFormat="1" ht="12" customHeight="1">
      <c r="B84" s="29"/>
      <c r="C84" s="86" t="s">
        <v>12</v>
      </c>
      <c r="L84" s="77" t="str">
        <f>K5</f>
        <v>2138</v>
      </c>
      <c r="AR84" s="29"/>
    </row>
    <row r="85" spans="1:91" s="76" customFormat="1" ht="36.950000000000003" customHeight="1">
      <c r="B85" s="30"/>
      <c r="C85" s="31" t="s">
        <v>14</v>
      </c>
      <c r="L85" s="240" t="str">
        <f>K6</f>
        <v>Výuková stáj ŠZP Žabčice</v>
      </c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241"/>
      <c r="AF85" s="241"/>
      <c r="AG85" s="241"/>
      <c r="AH85" s="241"/>
      <c r="AI85" s="241"/>
      <c r="AJ85" s="241"/>
      <c r="AR85" s="30"/>
    </row>
    <row r="86" spans="1:91" s="1" customFormat="1" ht="6.95" customHeight="1">
      <c r="A86" s="85"/>
      <c r="B86" s="14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14"/>
      <c r="BE86" s="85"/>
    </row>
    <row r="87" spans="1:91" s="1" customFormat="1" ht="12" customHeight="1">
      <c r="A87" s="85"/>
      <c r="B87" s="14"/>
      <c r="C87" s="86" t="s">
        <v>18</v>
      </c>
      <c r="D87" s="85"/>
      <c r="E87" s="85"/>
      <c r="F87" s="85"/>
      <c r="G87" s="85"/>
      <c r="H87" s="85"/>
      <c r="I87" s="85"/>
      <c r="J87" s="85"/>
      <c r="K87" s="85"/>
      <c r="L87" s="32" t="str">
        <f>IF(K8="","",K8)</f>
        <v>Žabčice</v>
      </c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6" t="s">
        <v>20</v>
      </c>
      <c r="AJ87" s="85"/>
      <c r="AK87" s="85"/>
      <c r="AL87" s="85"/>
      <c r="AM87" s="242"/>
      <c r="AN87" s="242"/>
      <c r="AO87" s="85"/>
      <c r="AP87" s="85"/>
      <c r="AQ87" s="85"/>
      <c r="AR87" s="14"/>
      <c r="BE87" s="85"/>
    </row>
    <row r="88" spans="1:91" s="1" customFormat="1" ht="6.95" customHeight="1">
      <c r="A88" s="85"/>
      <c r="B88" s="14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14"/>
      <c r="BE88" s="85"/>
    </row>
    <row r="89" spans="1:91" s="1" customFormat="1" ht="15.2" customHeight="1">
      <c r="A89" s="85"/>
      <c r="B89" s="14"/>
      <c r="C89" s="86" t="s">
        <v>22</v>
      </c>
      <c r="D89" s="85"/>
      <c r="E89" s="85"/>
      <c r="F89" s="85"/>
      <c r="G89" s="85"/>
      <c r="H89" s="85"/>
      <c r="I89" s="85"/>
      <c r="J89" s="85"/>
      <c r="K89" s="85"/>
      <c r="L89" s="77" t="str">
        <f>IF(E11= "","",E11)</f>
        <v>Mendelova univerzita V Brně, ŠZP Žabčice</v>
      </c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6" t="s">
        <v>28</v>
      </c>
      <c r="AJ89" s="85"/>
      <c r="AK89" s="85"/>
      <c r="AL89" s="85"/>
      <c r="AM89" s="243" t="str">
        <f>IF(E17="","",E17)</f>
        <v>Ing. Jaroslav Onderka</v>
      </c>
      <c r="AN89" s="244"/>
      <c r="AO89" s="244"/>
      <c r="AP89" s="244"/>
      <c r="AQ89" s="85"/>
      <c r="AR89" s="14"/>
      <c r="AS89" s="245" t="s">
        <v>53</v>
      </c>
      <c r="AT89" s="246"/>
      <c r="AU89" s="33"/>
      <c r="AV89" s="33"/>
      <c r="AW89" s="33"/>
      <c r="AX89" s="33"/>
      <c r="AY89" s="33"/>
      <c r="AZ89" s="33"/>
      <c r="BA89" s="33"/>
      <c r="BB89" s="33"/>
      <c r="BC89" s="33"/>
      <c r="BD89" s="34"/>
      <c r="BE89" s="85"/>
    </row>
    <row r="90" spans="1:91" s="1" customFormat="1" ht="15.2" customHeight="1">
      <c r="A90" s="85"/>
      <c r="B90" s="14"/>
      <c r="C90" s="86" t="s">
        <v>26</v>
      </c>
      <c r="D90" s="85"/>
      <c r="E90" s="85"/>
      <c r="F90" s="85"/>
      <c r="G90" s="85"/>
      <c r="H90" s="85"/>
      <c r="I90" s="85"/>
      <c r="J90" s="85"/>
      <c r="K90" s="85"/>
      <c r="L90" s="77" t="str">
        <f>IF(E14="","",E14)</f>
        <v xml:space="preserve"> </v>
      </c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6" t="s">
        <v>31</v>
      </c>
      <c r="AJ90" s="85"/>
      <c r="AK90" s="85"/>
      <c r="AL90" s="85"/>
      <c r="AM90" s="243" t="str">
        <f>IF(E20="","",E20)</f>
        <v xml:space="preserve"> </v>
      </c>
      <c r="AN90" s="244"/>
      <c r="AO90" s="244"/>
      <c r="AP90" s="244"/>
      <c r="AQ90" s="85"/>
      <c r="AR90" s="14"/>
      <c r="AS90" s="247"/>
      <c r="AT90" s="248"/>
      <c r="AU90" s="35"/>
      <c r="AV90" s="35"/>
      <c r="AW90" s="35"/>
      <c r="AX90" s="35"/>
      <c r="AY90" s="35"/>
      <c r="AZ90" s="35"/>
      <c r="BA90" s="35"/>
      <c r="BB90" s="35"/>
      <c r="BC90" s="35"/>
      <c r="BD90" s="36"/>
      <c r="BE90" s="85"/>
    </row>
    <row r="91" spans="1:91" s="1" customFormat="1" ht="10.9" customHeight="1">
      <c r="A91" s="85"/>
      <c r="B91" s="14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14"/>
      <c r="AS91" s="247"/>
      <c r="AT91" s="248"/>
      <c r="AU91" s="35"/>
      <c r="AV91" s="35"/>
      <c r="AW91" s="35"/>
      <c r="AX91" s="35"/>
      <c r="AY91" s="35"/>
      <c r="AZ91" s="35"/>
      <c r="BA91" s="35"/>
      <c r="BB91" s="35"/>
      <c r="BC91" s="35"/>
      <c r="BD91" s="36"/>
      <c r="BE91" s="85"/>
    </row>
    <row r="92" spans="1:91" s="1" customFormat="1" ht="29.25" customHeight="1">
      <c r="A92" s="85"/>
      <c r="B92" s="14"/>
      <c r="C92" s="249" t="s">
        <v>54</v>
      </c>
      <c r="D92" s="250"/>
      <c r="E92" s="250"/>
      <c r="F92" s="250"/>
      <c r="G92" s="250"/>
      <c r="H92" s="37"/>
      <c r="I92" s="251" t="s">
        <v>55</v>
      </c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250"/>
      <c r="Y92" s="250"/>
      <c r="Z92" s="250"/>
      <c r="AA92" s="250"/>
      <c r="AB92" s="250"/>
      <c r="AC92" s="250"/>
      <c r="AD92" s="250"/>
      <c r="AE92" s="250"/>
      <c r="AF92" s="250"/>
      <c r="AG92" s="253" t="s">
        <v>56</v>
      </c>
      <c r="AH92" s="250"/>
      <c r="AI92" s="250"/>
      <c r="AJ92" s="250"/>
      <c r="AK92" s="250"/>
      <c r="AL92" s="250"/>
      <c r="AM92" s="250"/>
      <c r="AN92" s="251" t="s">
        <v>57</v>
      </c>
      <c r="AO92" s="250"/>
      <c r="AP92" s="252"/>
      <c r="AQ92" s="38" t="s">
        <v>58</v>
      </c>
      <c r="AR92" s="14"/>
      <c r="AS92" s="39" t="s">
        <v>59</v>
      </c>
      <c r="AT92" s="40" t="s">
        <v>60</v>
      </c>
      <c r="AU92" s="40" t="s">
        <v>61</v>
      </c>
      <c r="AV92" s="40" t="s">
        <v>62</v>
      </c>
      <c r="AW92" s="40" t="s">
        <v>63</v>
      </c>
      <c r="AX92" s="40" t="s">
        <v>64</v>
      </c>
      <c r="AY92" s="40" t="s">
        <v>65</v>
      </c>
      <c r="AZ92" s="40" t="s">
        <v>66</v>
      </c>
      <c r="BA92" s="40" t="s">
        <v>67</v>
      </c>
      <c r="BB92" s="40" t="s">
        <v>68</v>
      </c>
      <c r="BC92" s="40" t="s">
        <v>69</v>
      </c>
      <c r="BD92" s="41" t="s">
        <v>70</v>
      </c>
      <c r="BE92" s="85"/>
    </row>
    <row r="93" spans="1:91" s="1" customFormat="1" ht="10.9" customHeight="1">
      <c r="A93" s="85"/>
      <c r="B93" s="14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14"/>
      <c r="AS93" s="42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  <c r="BE93" s="85"/>
    </row>
    <row r="94" spans="1:91" s="2" customFormat="1" ht="32.450000000000003" customHeight="1">
      <c r="B94" s="45"/>
      <c r="C94" s="46" t="s">
        <v>71</v>
      </c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258">
        <f>ROUND(AG95+AG101,2)</f>
        <v>0</v>
      </c>
      <c r="AH94" s="258"/>
      <c r="AI94" s="258"/>
      <c r="AJ94" s="258"/>
      <c r="AK94" s="258"/>
      <c r="AL94" s="258"/>
      <c r="AM94" s="258"/>
      <c r="AN94" s="259">
        <f t="shared" ref="AN94:AN100" si="0">SUM(AG94,AT94)</f>
        <v>0</v>
      </c>
      <c r="AO94" s="259"/>
      <c r="AP94" s="259"/>
      <c r="AQ94" s="48" t="s">
        <v>1</v>
      </c>
      <c r="AR94" s="45"/>
      <c r="AS94" s="49">
        <f>ROUND(AS95+AS101,2)</f>
        <v>0</v>
      </c>
      <c r="AT94" s="50">
        <f t="shared" ref="AT94:AT101" si="1">ROUND(SUM(AV94:AW94),2)</f>
        <v>0</v>
      </c>
      <c r="AU94" s="51" t="e">
        <f>ROUND(AU95+AU101,5)</f>
        <v>#REF!</v>
      </c>
      <c r="AV94" s="50">
        <f>ROUND(AZ94*L29,2)</f>
        <v>0</v>
      </c>
      <c r="AW94" s="50">
        <f>ROUND(BA94*L30,2)</f>
        <v>0</v>
      </c>
      <c r="AX94" s="50">
        <f>ROUND(BB94*L29,2)</f>
        <v>0</v>
      </c>
      <c r="AY94" s="50">
        <f>ROUND(BC94*L30,2)</f>
        <v>0</v>
      </c>
      <c r="AZ94" s="50">
        <f>ROUND(AZ95+AZ101,2)</f>
        <v>0</v>
      </c>
      <c r="BA94" s="50">
        <f>ROUND(BA95+BA101,2)</f>
        <v>0</v>
      </c>
      <c r="BB94" s="50">
        <f>ROUND(BB95+BB101,2)</f>
        <v>0</v>
      </c>
      <c r="BC94" s="50">
        <f>ROUND(BC95+BC101,2)</f>
        <v>0</v>
      </c>
      <c r="BD94" s="52">
        <f>ROUND(BD95+BD101,2)</f>
        <v>0</v>
      </c>
      <c r="BS94" s="53" t="s">
        <v>72</v>
      </c>
      <c r="BT94" s="53" t="s">
        <v>73</v>
      </c>
      <c r="BU94" s="54" t="s">
        <v>74</v>
      </c>
      <c r="BV94" s="53" t="s">
        <v>75</v>
      </c>
      <c r="BW94" s="53" t="s">
        <v>4</v>
      </c>
      <c r="BX94" s="53" t="s">
        <v>76</v>
      </c>
      <c r="CL94" s="53" t="s">
        <v>1</v>
      </c>
    </row>
    <row r="95" spans="1:91" s="3" customFormat="1" ht="16.5" customHeight="1">
      <c r="B95" s="55"/>
      <c r="C95" s="56"/>
      <c r="D95" s="256" t="s">
        <v>77</v>
      </c>
      <c r="E95" s="256"/>
      <c r="F95" s="256"/>
      <c r="G95" s="256"/>
      <c r="H95" s="256"/>
      <c r="I95" s="78"/>
      <c r="J95" s="256" t="s">
        <v>78</v>
      </c>
      <c r="K95" s="256"/>
      <c r="L95" s="256"/>
      <c r="M95" s="256"/>
      <c r="N95" s="256"/>
      <c r="O95" s="256"/>
      <c r="P95" s="256"/>
      <c r="Q95" s="256"/>
      <c r="R95" s="256"/>
      <c r="S95" s="256"/>
      <c r="T95" s="256"/>
      <c r="U95" s="256"/>
      <c r="V95" s="256"/>
      <c r="W95" s="256"/>
      <c r="X95" s="256"/>
      <c r="Y95" s="256"/>
      <c r="Z95" s="256"/>
      <c r="AA95" s="256"/>
      <c r="AB95" s="256"/>
      <c r="AC95" s="256"/>
      <c r="AD95" s="256"/>
      <c r="AE95" s="256"/>
      <c r="AF95" s="256"/>
      <c r="AG95" s="257">
        <f>ROUND(SUM(AG96:AG100),2)</f>
        <v>0</v>
      </c>
      <c r="AH95" s="255"/>
      <c r="AI95" s="255"/>
      <c r="AJ95" s="255"/>
      <c r="AK95" s="255"/>
      <c r="AL95" s="255"/>
      <c r="AM95" s="255"/>
      <c r="AN95" s="254">
        <f t="shared" si="0"/>
        <v>0</v>
      </c>
      <c r="AO95" s="255"/>
      <c r="AP95" s="255"/>
      <c r="AQ95" s="57" t="s">
        <v>79</v>
      </c>
      <c r="AR95" s="55"/>
      <c r="AS95" s="58">
        <f>ROUND(SUM(AS96:AS100),2)</f>
        <v>0</v>
      </c>
      <c r="AT95" s="59">
        <f t="shared" si="1"/>
        <v>0</v>
      </c>
      <c r="AU95" s="60">
        <f>ROUND(SUM(AU96:AU100),5)</f>
        <v>1299.90542</v>
      </c>
      <c r="AV95" s="59">
        <f>ROUND(AZ95*L29,2)</f>
        <v>0</v>
      </c>
      <c r="AW95" s="59">
        <f>ROUND(BA95*L30,2)</f>
        <v>0</v>
      </c>
      <c r="AX95" s="59">
        <f>ROUND(BB95*L29,2)</f>
        <v>0</v>
      </c>
      <c r="AY95" s="59">
        <f>ROUND(BC95*L30,2)</f>
        <v>0</v>
      </c>
      <c r="AZ95" s="59">
        <f>ROUND(SUM(AZ96:AZ100),2)</f>
        <v>0</v>
      </c>
      <c r="BA95" s="59">
        <f>ROUND(SUM(BA96:BA100),2)</f>
        <v>0</v>
      </c>
      <c r="BB95" s="59">
        <f>ROUND(SUM(BB96:BB100),2)</f>
        <v>0</v>
      </c>
      <c r="BC95" s="59">
        <f>ROUND(SUM(BC96:BC100),2)</f>
        <v>0</v>
      </c>
      <c r="BD95" s="61">
        <f>ROUND(SUM(BD96:BD100),2)</f>
        <v>0</v>
      </c>
      <c r="BS95" s="62" t="s">
        <v>72</v>
      </c>
      <c r="BT95" s="62" t="s">
        <v>80</v>
      </c>
      <c r="BU95" s="62" t="s">
        <v>74</v>
      </c>
      <c r="BV95" s="62" t="s">
        <v>75</v>
      </c>
      <c r="BW95" s="62" t="s">
        <v>81</v>
      </c>
      <c r="BX95" s="62" t="s">
        <v>4</v>
      </c>
      <c r="CL95" s="62" t="s">
        <v>1</v>
      </c>
      <c r="CM95" s="62" t="s">
        <v>82</v>
      </c>
    </row>
    <row r="96" spans="1:91" s="77" customFormat="1" ht="16.5" customHeight="1">
      <c r="A96" s="63" t="s">
        <v>83</v>
      </c>
      <c r="B96" s="29"/>
      <c r="C96" s="79"/>
      <c r="D96" s="79"/>
      <c r="E96" s="260" t="s">
        <v>84</v>
      </c>
      <c r="F96" s="260"/>
      <c r="G96" s="260"/>
      <c r="H96" s="260"/>
      <c r="I96" s="260"/>
      <c r="J96" s="79"/>
      <c r="K96" s="260" t="s">
        <v>85</v>
      </c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61">
        <f>'SO 01.1 - Stáj'!J32</f>
        <v>0</v>
      </c>
      <c r="AH96" s="262"/>
      <c r="AI96" s="262"/>
      <c r="AJ96" s="262"/>
      <c r="AK96" s="262"/>
      <c r="AL96" s="262"/>
      <c r="AM96" s="262"/>
      <c r="AN96" s="261">
        <f t="shared" si="0"/>
        <v>0</v>
      </c>
      <c r="AO96" s="262"/>
      <c r="AP96" s="262"/>
      <c r="AQ96" s="64" t="s">
        <v>86</v>
      </c>
      <c r="AR96" s="29"/>
      <c r="AS96" s="65">
        <v>0</v>
      </c>
      <c r="AT96" s="66">
        <f t="shared" si="1"/>
        <v>0</v>
      </c>
      <c r="AU96" s="67">
        <f>'SO 01.1 - Stáj'!P137</f>
        <v>666.7778659999999</v>
      </c>
      <c r="AV96" s="66">
        <f>'SO 01.1 - Stáj'!J35</f>
        <v>0</v>
      </c>
      <c r="AW96" s="66">
        <f>'SO 01.1 - Stáj'!J36</f>
        <v>0</v>
      </c>
      <c r="AX96" s="66">
        <f>'SO 01.1 - Stáj'!J37</f>
        <v>0</v>
      </c>
      <c r="AY96" s="66">
        <f>'SO 01.1 - Stáj'!J38</f>
        <v>0</v>
      </c>
      <c r="AZ96" s="66">
        <f>'SO 01.1 - Stáj'!F35</f>
        <v>0</v>
      </c>
      <c r="BA96" s="66">
        <f>'SO 01.1 - Stáj'!F36</f>
        <v>0</v>
      </c>
      <c r="BB96" s="66">
        <f>'SO 01.1 - Stáj'!F37</f>
        <v>0</v>
      </c>
      <c r="BC96" s="66">
        <f>'SO 01.1 - Stáj'!F38</f>
        <v>0</v>
      </c>
      <c r="BD96" s="68">
        <f>'SO 01.1 - Stáj'!F39</f>
        <v>0</v>
      </c>
      <c r="BT96" s="81" t="s">
        <v>82</v>
      </c>
      <c r="BV96" s="81" t="s">
        <v>75</v>
      </c>
      <c r="BW96" s="81" t="s">
        <v>87</v>
      </c>
      <c r="BX96" s="81" t="s">
        <v>81</v>
      </c>
      <c r="CL96" s="81" t="s">
        <v>1</v>
      </c>
    </row>
    <row r="97" spans="1:91" s="77" customFormat="1" ht="16.5" customHeight="1">
      <c r="A97" s="63" t="s">
        <v>83</v>
      </c>
      <c r="B97" s="29"/>
      <c r="C97" s="79"/>
      <c r="D97" s="79"/>
      <c r="E97" s="260" t="s">
        <v>88</v>
      </c>
      <c r="F97" s="260"/>
      <c r="G97" s="260"/>
      <c r="H97" s="260"/>
      <c r="I97" s="260"/>
      <c r="J97" s="79"/>
      <c r="K97" s="260" t="s">
        <v>89</v>
      </c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  <c r="AA97" s="260"/>
      <c r="AB97" s="260"/>
      <c r="AC97" s="260"/>
      <c r="AD97" s="260"/>
      <c r="AE97" s="260"/>
      <c r="AF97" s="260"/>
      <c r="AG97" s="261">
        <f>'SO 01.2 - Elektroinstalace'!J32</f>
        <v>0</v>
      </c>
      <c r="AH97" s="262"/>
      <c r="AI97" s="262"/>
      <c r="AJ97" s="262"/>
      <c r="AK97" s="262"/>
      <c r="AL97" s="262"/>
      <c r="AM97" s="262"/>
      <c r="AN97" s="261">
        <f t="shared" si="0"/>
        <v>0</v>
      </c>
      <c r="AO97" s="262"/>
      <c r="AP97" s="262"/>
      <c r="AQ97" s="64" t="s">
        <v>86</v>
      </c>
      <c r="AR97" s="29"/>
      <c r="AS97" s="65">
        <v>0</v>
      </c>
      <c r="AT97" s="66">
        <f t="shared" si="1"/>
        <v>0</v>
      </c>
      <c r="AU97" s="67">
        <f>'SO 01.2 - Elektroinstalace'!P123</f>
        <v>0</v>
      </c>
      <c r="AV97" s="66">
        <f>'SO 01.2 - Elektroinstalace'!J35</f>
        <v>0</v>
      </c>
      <c r="AW97" s="66">
        <f>'SO 01.2 - Elektroinstalace'!J36</f>
        <v>0</v>
      </c>
      <c r="AX97" s="66">
        <f>'SO 01.2 - Elektroinstalace'!J37</f>
        <v>0</v>
      </c>
      <c r="AY97" s="66">
        <f>'SO 01.2 - Elektroinstalace'!J38</f>
        <v>0</v>
      </c>
      <c r="AZ97" s="66">
        <f>'SO 01.2 - Elektroinstalace'!F35</f>
        <v>0</v>
      </c>
      <c r="BA97" s="66">
        <f>'SO 01.2 - Elektroinstalace'!F36</f>
        <v>0</v>
      </c>
      <c r="BB97" s="66">
        <f>'SO 01.2 - Elektroinstalace'!F37</f>
        <v>0</v>
      </c>
      <c r="BC97" s="66">
        <f>'SO 01.2 - Elektroinstalace'!F38</f>
        <v>0</v>
      </c>
      <c r="BD97" s="68">
        <f>'SO 01.2 - Elektroinstalace'!F39</f>
        <v>0</v>
      </c>
      <c r="BT97" s="81" t="s">
        <v>82</v>
      </c>
      <c r="BV97" s="81" t="s">
        <v>75</v>
      </c>
      <c r="BW97" s="81" t="s">
        <v>90</v>
      </c>
      <c r="BX97" s="81" t="s">
        <v>81</v>
      </c>
      <c r="CL97" s="81" t="s">
        <v>1</v>
      </c>
    </row>
    <row r="98" spans="1:91" s="77" customFormat="1" ht="16.5" customHeight="1">
      <c r="A98" s="63" t="s">
        <v>83</v>
      </c>
      <c r="B98" s="29"/>
      <c r="C98" s="79"/>
      <c r="D98" s="79"/>
      <c r="E98" s="260" t="s">
        <v>91</v>
      </c>
      <c r="F98" s="260"/>
      <c r="G98" s="260"/>
      <c r="H98" s="260"/>
      <c r="I98" s="260"/>
      <c r="J98" s="79"/>
      <c r="K98" s="260" t="s">
        <v>92</v>
      </c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  <c r="AA98" s="260"/>
      <c r="AB98" s="260"/>
      <c r="AC98" s="260"/>
      <c r="AD98" s="260"/>
      <c r="AE98" s="260"/>
      <c r="AF98" s="260"/>
      <c r="AG98" s="261">
        <f>'SO 01.3 - Kanalizace, roz...'!J32</f>
        <v>0</v>
      </c>
      <c r="AH98" s="262"/>
      <c r="AI98" s="262"/>
      <c r="AJ98" s="262"/>
      <c r="AK98" s="262"/>
      <c r="AL98" s="262"/>
      <c r="AM98" s="262"/>
      <c r="AN98" s="261">
        <f t="shared" si="0"/>
        <v>0</v>
      </c>
      <c r="AO98" s="262"/>
      <c r="AP98" s="262"/>
      <c r="AQ98" s="64" t="s">
        <v>86</v>
      </c>
      <c r="AR98" s="29"/>
      <c r="AS98" s="65">
        <v>0</v>
      </c>
      <c r="AT98" s="66">
        <f t="shared" si="1"/>
        <v>0</v>
      </c>
      <c r="AU98" s="67">
        <f>'SO 01.3 - Kanalizace, roz...'!P126</f>
        <v>19.531999999999996</v>
      </c>
      <c r="AV98" s="66">
        <f>'SO 01.3 - Kanalizace, roz...'!J35</f>
        <v>0</v>
      </c>
      <c r="AW98" s="66">
        <f>'SO 01.3 - Kanalizace, roz...'!J36</f>
        <v>0</v>
      </c>
      <c r="AX98" s="66">
        <f>'SO 01.3 - Kanalizace, roz...'!J37</f>
        <v>0</v>
      </c>
      <c r="AY98" s="66">
        <f>'SO 01.3 - Kanalizace, roz...'!J38</f>
        <v>0</v>
      </c>
      <c r="AZ98" s="66">
        <f>'SO 01.3 - Kanalizace, roz...'!F35</f>
        <v>0</v>
      </c>
      <c r="BA98" s="66">
        <f>'SO 01.3 - Kanalizace, roz...'!F36</f>
        <v>0</v>
      </c>
      <c r="BB98" s="66">
        <f>'SO 01.3 - Kanalizace, roz...'!F37</f>
        <v>0</v>
      </c>
      <c r="BC98" s="66">
        <f>'SO 01.3 - Kanalizace, roz...'!F38</f>
        <v>0</v>
      </c>
      <c r="BD98" s="68">
        <f>'SO 01.3 - Kanalizace, roz...'!F39</f>
        <v>0</v>
      </c>
      <c r="BT98" s="81" t="s">
        <v>82</v>
      </c>
      <c r="BV98" s="81" t="s">
        <v>75</v>
      </c>
      <c r="BW98" s="81" t="s">
        <v>93</v>
      </c>
      <c r="BX98" s="81" t="s">
        <v>81</v>
      </c>
      <c r="CL98" s="81" t="s">
        <v>1</v>
      </c>
    </row>
    <row r="99" spans="1:91" s="77" customFormat="1" ht="16.5" customHeight="1">
      <c r="A99" s="63" t="s">
        <v>83</v>
      </c>
      <c r="B99" s="29"/>
      <c r="C99" s="79"/>
      <c r="D99" s="79"/>
      <c r="E99" s="260" t="s">
        <v>94</v>
      </c>
      <c r="F99" s="260"/>
      <c r="G99" s="260"/>
      <c r="H99" s="260"/>
      <c r="I99" s="260"/>
      <c r="J99" s="79"/>
      <c r="K99" s="260" t="s">
        <v>95</v>
      </c>
      <c r="L99" s="260"/>
      <c r="M99" s="260"/>
      <c r="N99" s="260"/>
      <c r="O99" s="260"/>
      <c r="P99" s="260"/>
      <c r="Q99" s="260"/>
      <c r="R99" s="260"/>
      <c r="S99" s="260"/>
      <c r="T99" s="260"/>
      <c r="U99" s="260"/>
      <c r="V99" s="260"/>
      <c r="W99" s="260"/>
      <c r="X99" s="260"/>
      <c r="Y99" s="260"/>
      <c r="Z99" s="260"/>
      <c r="AA99" s="260"/>
      <c r="AB99" s="260"/>
      <c r="AC99" s="260"/>
      <c r="AD99" s="260"/>
      <c r="AE99" s="260"/>
      <c r="AF99" s="260"/>
      <c r="AG99" s="261">
        <f>'SO 02.1 - Jímka, separáto...'!J32</f>
        <v>0</v>
      </c>
      <c r="AH99" s="262"/>
      <c r="AI99" s="262"/>
      <c r="AJ99" s="262"/>
      <c r="AK99" s="262"/>
      <c r="AL99" s="262"/>
      <c r="AM99" s="262"/>
      <c r="AN99" s="261">
        <f t="shared" si="0"/>
        <v>0</v>
      </c>
      <c r="AO99" s="262"/>
      <c r="AP99" s="262"/>
      <c r="AQ99" s="64" t="s">
        <v>86</v>
      </c>
      <c r="AR99" s="29"/>
      <c r="AS99" s="65">
        <v>0</v>
      </c>
      <c r="AT99" s="66">
        <f t="shared" si="1"/>
        <v>0</v>
      </c>
      <c r="AU99" s="67">
        <f>'SO 02.1 - Jímka, separáto...'!P134</f>
        <v>613.595553</v>
      </c>
      <c r="AV99" s="66">
        <f>'SO 02.1 - Jímka, separáto...'!J35</f>
        <v>0</v>
      </c>
      <c r="AW99" s="66">
        <f>'SO 02.1 - Jímka, separáto...'!J36</f>
        <v>0</v>
      </c>
      <c r="AX99" s="66">
        <f>'SO 02.1 - Jímka, separáto...'!J37</f>
        <v>0</v>
      </c>
      <c r="AY99" s="66">
        <f>'SO 02.1 - Jímka, separáto...'!J38</f>
        <v>0</v>
      </c>
      <c r="AZ99" s="66">
        <f>'SO 02.1 - Jímka, separáto...'!F35</f>
        <v>0</v>
      </c>
      <c r="BA99" s="66">
        <f>'SO 02.1 - Jímka, separáto...'!F36</f>
        <v>0</v>
      </c>
      <c r="BB99" s="66">
        <f>'SO 02.1 - Jímka, separáto...'!F37</f>
        <v>0</v>
      </c>
      <c r="BC99" s="66">
        <f>'SO 02.1 - Jímka, separáto...'!F38</f>
        <v>0</v>
      </c>
      <c r="BD99" s="68">
        <f>'SO 02.1 - Jímka, separáto...'!F39</f>
        <v>0</v>
      </c>
      <c r="BT99" s="81" t="s">
        <v>82</v>
      </c>
      <c r="BV99" s="81" t="s">
        <v>75</v>
      </c>
      <c r="BW99" s="81" t="s">
        <v>96</v>
      </c>
      <c r="BX99" s="81" t="s">
        <v>81</v>
      </c>
      <c r="CL99" s="81" t="s">
        <v>1</v>
      </c>
    </row>
    <row r="100" spans="1:91" s="77" customFormat="1" ht="16.5" customHeight="1">
      <c r="A100" s="63" t="s">
        <v>83</v>
      </c>
      <c r="B100" s="29"/>
      <c r="C100" s="79"/>
      <c r="D100" s="79"/>
      <c r="E100" s="260" t="s">
        <v>97</v>
      </c>
      <c r="F100" s="260"/>
      <c r="G100" s="260"/>
      <c r="H100" s="260"/>
      <c r="I100" s="260"/>
      <c r="J100" s="79"/>
      <c r="K100" s="260" t="s">
        <v>89</v>
      </c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260"/>
      <c r="AD100" s="260"/>
      <c r="AE100" s="260"/>
      <c r="AF100" s="260"/>
      <c r="AG100" s="261">
        <f>'SO 02.2 - Elektroinstalace'!J32</f>
        <v>0</v>
      </c>
      <c r="AH100" s="262"/>
      <c r="AI100" s="262"/>
      <c r="AJ100" s="262"/>
      <c r="AK100" s="262"/>
      <c r="AL100" s="262"/>
      <c r="AM100" s="262"/>
      <c r="AN100" s="261">
        <f t="shared" si="0"/>
        <v>0</v>
      </c>
      <c r="AO100" s="262"/>
      <c r="AP100" s="262"/>
      <c r="AQ100" s="64" t="s">
        <v>86</v>
      </c>
      <c r="AR100" s="29"/>
      <c r="AS100" s="65">
        <v>0</v>
      </c>
      <c r="AT100" s="66">
        <f t="shared" si="1"/>
        <v>0</v>
      </c>
      <c r="AU100" s="67">
        <f>'SO 02.2 - Elektroinstalace'!P122</f>
        <v>0</v>
      </c>
      <c r="AV100" s="66">
        <f>'SO 02.2 - Elektroinstalace'!J35</f>
        <v>0</v>
      </c>
      <c r="AW100" s="66">
        <f>'SO 02.2 - Elektroinstalace'!J36</f>
        <v>0</v>
      </c>
      <c r="AX100" s="66">
        <f>'SO 02.2 - Elektroinstalace'!J37</f>
        <v>0</v>
      </c>
      <c r="AY100" s="66">
        <f>'SO 02.2 - Elektroinstalace'!J38</f>
        <v>0</v>
      </c>
      <c r="AZ100" s="66">
        <f>'SO 02.2 - Elektroinstalace'!F35</f>
        <v>0</v>
      </c>
      <c r="BA100" s="66">
        <f>'SO 02.2 - Elektroinstalace'!F36</f>
        <v>0</v>
      </c>
      <c r="BB100" s="66">
        <f>'SO 02.2 - Elektroinstalace'!F37</f>
        <v>0</v>
      </c>
      <c r="BC100" s="66">
        <f>'SO 02.2 - Elektroinstalace'!F38</f>
        <v>0</v>
      </c>
      <c r="BD100" s="68">
        <f>'SO 02.2 - Elektroinstalace'!F39</f>
        <v>0</v>
      </c>
      <c r="BT100" s="81" t="s">
        <v>82</v>
      </c>
      <c r="BV100" s="81" t="s">
        <v>75</v>
      </c>
      <c r="BW100" s="81" t="s">
        <v>98</v>
      </c>
      <c r="BX100" s="81" t="s">
        <v>81</v>
      </c>
      <c r="CL100" s="81" t="s">
        <v>1</v>
      </c>
    </row>
    <row r="101" spans="1:91" s="3" customFormat="1" ht="16.5" customHeight="1">
      <c r="A101" s="63" t="s">
        <v>83</v>
      </c>
      <c r="B101" s="55"/>
      <c r="C101" s="56"/>
      <c r="D101" s="256" t="s">
        <v>99</v>
      </c>
      <c r="E101" s="256"/>
      <c r="F101" s="256"/>
      <c r="G101" s="256"/>
      <c r="H101" s="256"/>
      <c r="I101" s="78"/>
      <c r="J101" s="256" t="s">
        <v>100</v>
      </c>
      <c r="K101" s="256"/>
      <c r="L101" s="256"/>
      <c r="M101" s="256"/>
      <c r="N101" s="256"/>
      <c r="O101" s="256"/>
      <c r="P101" s="256"/>
      <c r="Q101" s="256"/>
      <c r="R101" s="256"/>
      <c r="S101" s="256"/>
      <c r="T101" s="256"/>
      <c r="U101" s="256"/>
      <c r="V101" s="256"/>
      <c r="W101" s="256"/>
      <c r="X101" s="256"/>
      <c r="Y101" s="256"/>
      <c r="Z101" s="256"/>
      <c r="AA101" s="256"/>
      <c r="AB101" s="256"/>
      <c r="AC101" s="256"/>
      <c r="AD101" s="256"/>
      <c r="AE101" s="256"/>
      <c r="AF101" s="256"/>
      <c r="AG101" s="254">
        <f>'VRN - Vedlejší rozpočtové...'!J30</f>
        <v>0</v>
      </c>
      <c r="AH101" s="255"/>
      <c r="AI101" s="255"/>
      <c r="AJ101" s="255"/>
      <c r="AK101" s="255"/>
      <c r="AL101" s="255"/>
      <c r="AM101" s="255"/>
      <c r="AN101" s="254">
        <f>SUM(AG101,AT101)</f>
        <v>0</v>
      </c>
      <c r="AO101" s="255"/>
      <c r="AP101" s="255"/>
      <c r="AQ101" s="57" t="s">
        <v>79</v>
      </c>
      <c r="AR101" s="55"/>
      <c r="AS101" s="69">
        <v>0</v>
      </c>
      <c r="AT101" s="70">
        <f t="shared" si="1"/>
        <v>0</v>
      </c>
      <c r="AU101" s="71" t="e">
        <f>'VRN - Vedlejší rozpočtové...'!P121</f>
        <v>#REF!</v>
      </c>
      <c r="AV101" s="70">
        <f>'VRN - Vedlejší rozpočtové...'!J33</f>
        <v>0</v>
      </c>
      <c r="AW101" s="70">
        <f>'VRN - Vedlejší rozpočtové...'!J34</f>
        <v>0</v>
      </c>
      <c r="AX101" s="70">
        <f>'VRN - Vedlejší rozpočtové...'!J35</f>
        <v>0</v>
      </c>
      <c r="AY101" s="70">
        <f>'VRN - Vedlejší rozpočtové...'!J36</f>
        <v>0</v>
      </c>
      <c r="AZ101" s="70">
        <f>'VRN - Vedlejší rozpočtové...'!F33</f>
        <v>0</v>
      </c>
      <c r="BA101" s="70">
        <f>'VRN - Vedlejší rozpočtové...'!F34</f>
        <v>0</v>
      </c>
      <c r="BB101" s="70">
        <f>'VRN - Vedlejší rozpočtové...'!F35</f>
        <v>0</v>
      </c>
      <c r="BC101" s="70">
        <f>'VRN - Vedlejší rozpočtové...'!F36</f>
        <v>0</v>
      </c>
      <c r="BD101" s="72">
        <f>'VRN - Vedlejší rozpočtové...'!F37</f>
        <v>0</v>
      </c>
      <c r="BT101" s="62" t="s">
        <v>80</v>
      </c>
      <c r="BV101" s="62" t="s">
        <v>75</v>
      </c>
      <c r="BW101" s="62" t="s">
        <v>101</v>
      </c>
      <c r="BX101" s="62" t="s">
        <v>4</v>
      </c>
      <c r="CL101" s="62" t="s">
        <v>1</v>
      </c>
      <c r="CM101" s="62" t="s">
        <v>82</v>
      </c>
    </row>
    <row r="102" spans="1:91" s="1" customFormat="1" ht="30" customHeight="1">
      <c r="A102" s="85"/>
      <c r="B102" s="14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14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</row>
    <row r="103" spans="1:91" s="1" customFormat="1" ht="6.95" customHeight="1">
      <c r="A103" s="85"/>
      <c r="B103" s="25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14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</row>
  </sheetData>
  <sheetProtection algorithmName="SHA-512" hashValue="LAVg9L4Cp4ng+ryxtyA/XyMzdSvfiMicC6dWjUXCSmi7uIvHugd0ZazV1FSinWhlrbZb9YJJZAIwR7THE6PESA==" saltValue="FUDYTGk/fH3WHaNsPv78ew==" spinCount="100000" sheet="1" formatCells="0" formatColumns="0" formatRows="0" insertColumns="0" insertRows="0" insertHyperlinks="0" deleteColumns="0" deleteRows="0" sort="0" autoFilter="0" pivotTables="0"/>
  <mergeCells count="6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J5"/>
    <mergeCell ref="K6:AJ6"/>
    <mergeCell ref="E23:AN23"/>
    <mergeCell ref="AK26:AO26"/>
    <mergeCell ref="AK28:AO28"/>
    <mergeCell ref="L28:P28"/>
    <mergeCell ref="W28:AE28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6" location="'SO 01.1 - Stáj'!C2" display="/" xr:uid="{00000000-0004-0000-0000-000000000000}"/>
    <hyperlink ref="A97" location="'SO 01.2 - Elektroinstalace'!C2" display="/" xr:uid="{00000000-0004-0000-0000-000001000000}"/>
    <hyperlink ref="A98" location="'SO 01.3 - Kanalizace, roz...'!C2" display="/" xr:uid="{00000000-0004-0000-0000-000002000000}"/>
    <hyperlink ref="A99" location="'SO 02.1 - Jímka, separáto...'!C2" display="/" xr:uid="{00000000-0004-0000-0000-000003000000}"/>
    <hyperlink ref="A100" location="'SO 02.2 - Elektroinstalace'!C2" display="/" xr:uid="{00000000-0004-0000-0000-000004000000}"/>
    <hyperlink ref="A101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48"/>
  <sheetViews>
    <sheetView showGridLines="0" topLeftCell="A136" workbookViewId="0">
      <selection activeCell="I140" activeCellId="65" sqref="I446:I447 I444 I442 I437:I440 I435 I431:I433 I427 I425 I422:I423 I418:I420 I414:I416 I411:I412 I409 I407 I401 I398 I392 I389 I386:I387 I384 I382 I380 I373:I377 I371 I368:I369 I365 I361:I362 I359 I356:I357 I354 I349:I352 I346 I342:I344 I339:I340 I337 I335 I330:I331 I318:I319 I312 I305 I302:I303 I297:I300 I295 I293 I289:I291 I285:I287 I283 I279:I281 I275:I277 I271:I273 I260 I250 I247 I241:I243 I238 I233 I230 I224 I220 I215:I218 I195 I192 I177 I162 I154:I159 I140"/>
    </sheetView>
  </sheetViews>
  <sheetFormatPr defaultRowHeight="11.25"/>
  <cols>
    <col min="1" max="1" width="8.33203125" style="73" customWidth="1"/>
    <col min="2" max="2" width="1.1640625" style="73" customWidth="1"/>
    <col min="3" max="3" width="4.1640625" style="73" customWidth="1"/>
    <col min="4" max="4" width="4.33203125" style="73" customWidth="1"/>
    <col min="5" max="5" width="17.1640625" style="73" customWidth="1"/>
    <col min="6" max="6" width="50.83203125" style="73" customWidth="1"/>
    <col min="7" max="7" width="7.5" style="73" customWidth="1"/>
    <col min="8" max="8" width="14" style="73" customWidth="1"/>
    <col min="9" max="9" width="15.83203125" style="73" customWidth="1"/>
    <col min="10" max="10" width="22.33203125" style="73" customWidth="1"/>
    <col min="11" max="11" width="22.33203125" style="73" hidden="1" customWidth="1"/>
    <col min="12" max="12" width="9.33203125" style="73" customWidth="1"/>
    <col min="13" max="13" width="10.83203125" style="73" hidden="1" customWidth="1"/>
    <col min="14" max="14" width="9.33203125" style="73" hidden="1"/>
    <col min="15" max="20" width="14.1640625" style="73" hidden="1" customWidth="1"/>
    <col min="21" max="21" width="16.33203125" style="73" hidden="1" customWidth="1"/>
    <col min="22" max="22" width="12.33203125" style="73" customWidth="1"/>
    <col min="23" max="23" width="16.33203125" style="73" customWidth="1"/>
    <col min="24" max="24" width="12.33203125" style="73" customWidth="1"/>
    <col min="25" max="25" width="15" style="73" customWidth="1"/>
    <col min="26" max="26" width="11" style="73" customWidth="1"/>
    <col min="27" max="27" width="15" style="73" customWidth="1"/>
    <col min="28" max="28" width="16.33203125" style="73" customWidth="1"/>
    <col min="29" max="29" width="11" style="73" customWidth="1"/>
    <col min="30" max="30" width="15" style="73" customWidth="1"/>
    <col min="31" max="31" width="16.33203125" style="73" customWidth="1"/>
    <col min="32" max="43" width="9.33203125" style="73"/>
    <col min="44" max="65" width="9.33203125" style="73" hidden="1"/>
    <col min="66" max="16384" width="9.33203125" style="73"/>
  </cols>
  <sheetData>
    <row r="2" spans="1:46" ht="36.950000000000003" customHeight="1">
      <c r="L2" s="280" t="s">
        <v>5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88" t="s">
        <v>87</v>
      </c>
    </row>
    <row r="3" spans="1:46" ht="6.9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  <c r="AT3" s="88" t="s">
        <v>82</v>
      </c>
    </row>
    <row r="4" spans="1:46" ht="24.95" customHeight="1">
      <c r="B4" s="91"/>
      <c r="D4" s="92" t="s">
        <v>102</v>
      </c>
      <c r="L4" s="91"/>
      <c r="M4" s="93" t="s">
        <v>10</v>
      </c>
      <c r="AT4" s="88" t="s">
        <v>3</v>
      </c>
    </row>
    <row r="5" spans="1:46" ht="6.95" customHeight="1">
      <c r="B5" s="91"/>
      <c r="L5" s="91"/>
    </row>
    <row r="6" spans="1:46" ht="12" customHeight="1">
      <c r="B6" s="91"/>
      <c r="D6" s="94" t="s">
        <v>14</v>
      </c>
      <c r="L6" s="91"/>
    </row>
    <row r="7" spans="1:46" ht="16.5" customHeight="1">
      <c r="B7" s="91"/>
      <c r="E7" s="282" t="str">
        <f>'Rekapitulace stavby'!K6</f>
        <v>Výuková stáj ŠZP Žabčice</v>
      </c>
      <c r="F7" s="283"/>
      <c r="G7" s="283"/>
      <c r="H7" s="283"/>
      <c r="L7" s="91"/>
    </row>
    <row r="8" spans="1:46" ht="12" customHeight="1">
      <c r="B8" s="91"/>
      <c r="D8" s="94" t="s">
        <v>103</v>
      </c>
      <c r="L8" s="91"/>
    </row>
    <row r="9" spans="1:46" s="100" customFormat="1" ht="16.5" customHeight="1">
      <c r="A9" s="96"/>
      <c r="B9" s="97"/>
      <c r="C9" s="96"/>
      <c r="D9" s="96"/>
      <c r="E9" s="282" t="s">
        <v>104</v>
      </c>
      <c r="F9" s="279"/>
      <c r="G9" s="279"/>
      <c r="H9" s="279"/>
      <c r="I9" s="96"/>
      <c r="J9" s="96"/>
      <c r="K9" s="96"/>
      <c r="L9" s="99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</row>
    <row r="10" spans="1:46" s="100" customFormat="1" ht="12" customHeight="1">
      <c r="A10" s="96"/>
      <c r="B10" s="97"/>
      <c r="C10" s="96"/>
      <c r="D10" s="94" t="s">
        <v>105</v>
      </c>
      <c r="E10" s="96"/>
      <c r="F10" s="96"/>
      <c r="G10" s="96"/>
      <c r="H10" s="96"/>
      <c r="I10" s="96"/>
      <c r="J10" s="96"/>
      <c r="K10" s="96"/>
      <c r="L10" s="99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</row>
    <row r="11" spans="1:46" s="100" customFormat="1" ht="16.5" customHeight="1">
      <c r="A11" s="96"/>
      <c r="B11" s="97"/>
      <c r="C11" s="96"/>
      <c r="D11" s="96"/>
      <c r="E11" s="278" t="s">
        <v>106</v>
      </c>
      <c r="F11" s="279"/>
      <c r="G11" s="279"/>
      <c r="H11" s="279"/>
      <c r="I11" s="96"/>
      <c r="J11" s="96"/>
      <c r="K11" s="96"/>
      <c r="L11" s="99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</row>
    <row r="12" spans="1:46" s="100" customFormat="1">
      <c r="A12" s="96"/>
      <c r="B12" s="97"/>
      <c r="C12" s="96"/>
      <c r="D12" s="96"/>
      <c r="E12" s="96"/>
      <c r="F12" s="96"/>
      <c r="G12" s="96"/>
      <c r="H12" s="96"/>
      <c r="I12" s="96"/>
      <c r="J12" s="96"/>
      <c r="K12" s="96"/>
      <c r="L12" s="99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</row>
    <row r="13" spans="1:46" s="100" customFormat="1" ht="12" customHeight="1">
      <c r="A13" s="96"/>
      <c r="B13" s="97"/>
      <c r="C13" s="96"/>
      <c r="D13" s="94" t="s">
        <v>16</v>
      </c>
      <c r="E13" s="96"/>
      <c r="F13" s="101" t="s">
        <v>1</v>
      </c>
      <c r="G13" s="96"/>
      <c r="H13" s="96"/>
      <c r="I13" s="94" t="s">
        <v>17</v>
      </c>
      <c r="J13" s="101" t="s">
        <v>1</v>
      </c>
      <c r="K13" s="96"/>
      <c r="L13" s="99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</row>
    <row r="14" spans="1:46" s="100" customFormat="1" ht="12" customHeight="1">
      <c r="A14" s="96"/>
      <c r="B14" s="97"/>
      <c r="C14" s="96"/>
      <c r="D14" s="94" t="s">
        <v>18</v>
      </c>
      <c r="E14" s="96"/>
      <c r="F14" s="101" t="s">
        <v>19</v>
      </c>
      <c r="G14" s="96"/>
      <c r="H14" s="96"/>
      <c r="I14" s="94" t="s">
        <v>20</v>
      </c>
      <c r="J14" s="102" t="str">
        <f>'Rekapitulace stavby'!AN8</f>
        <v>14. 2. 2024</v>
      </c>
      <c r="K14" s="96"/>
      <c r="L14" s="99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</row>
    <row r="15" spans="1:46" s="100" customFormat="1" ht="10.9" customHeight="1">
      <c r="A15" s="96"/>
      <c r="B15" s="97"/>
      <c r="C15" s="96"/>
      <c r="D15" s="96"/>
      <c r="E15" s="96"/>
      <c r="F15" s="96"/>
      <c r="G15" s="96"/>
      <c r="H15" s="96"/>
      <c r="I15" s="96"/>
      <c r="J15" s="96"/>
      <c r="K15" s="96"/>
      <c r="L15" s="99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</row>
    <row r="16" spans="1:46" s="100" customFormat="1" ht="12" customHeight="1">
      <c r="A16" s="96"/>
      <c r="B16" s="97"/>
      <c r="C16" s="96"/>
      <c r="D16" s="94" t="s">
        <v>22</v>
      </c>
      <c r="E16" s="96"/>
      <c r="F16" s="96"/>
      <c r="G16" s="96"/>
      <c r="H16" s="96"/>
      <c r="I16" s="94" t="s">
        <v>23</v>
      </c>
      <c r="J16" s="101" t="s">
        <v>1</v>
      </c>
      <c r="K16" s="96"/>
      <c r="L16" s="99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</row>
    <row r="17" spans="1:31" s="100" customFormat="1" ht="18" customHeight="1">
      <c r="A17" s="96"/>
      <c r="B17" s="97"/>
      <c r="C17" s="96"/>
      <c r="D17" s="96"/>
      <c r="E17" s="101" t="s">
        <v>24</v>
      </c>
      <c r="F17" s="96"/>
      <c r="G17" s="96"/>
      <c r="H17" s="96"/>
      <c r="I17" s="94" t="s">
        <v>25</v>
      </c>
      <c r="J17" s="101" t="s">
        <v>1</v>
      </c>
      <c r="K17" s="96"/>
      <c r="L17" s="99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</row>
    <row r="18" spans="1:31" s="100" customFormat="1" ht="6.95" customHeight="1">
      <c r="A18" s="96"/>
      <c r="B18" s="97"/>
      <c r="C18" s="96"/>
      <c r="D18" s="96"/>
      <c r="E18" s="96"/>
      <c r="F18" s="96"/>
      <c r="G18" s="96"/>
      <c r="H18" s="96"/>
      <c r="I18" s="96"/>
      <c r="J18" s="96"/>
      <c r="K18" s="96"/>
      <c r="L18" s="99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</row>
    <row r="19" spans="1:31" s="100" customFormat="1" ht="12" customHeight="1">
      <c r="A19" s="96"/>
      <c r="B19" s="97"/>
      <c r="C19" s="96"/>
      <c r="D19" s="94" t="s">
        <v>26</v>
      </c>
      <c r="E19" s="96"/>
      <c r="F19" s="96"/>
      <c r="G19" s="96"/>
      <c r="H19" s="96"/>
      <c r="I19" s="94" t="s">
        <v>23</v>
      </c>
      <c r="J19" s="101" t="str">
        <f>'Rekapitulace stavby'!AN13</f>
        <v/>
      </c>
      <c r="K19" s="96"/>
      <c r="L19" s="99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</row>
    <row r="20" spans="1:31" s="100" customFormat="1" ht="18" customHeight="1">
      <c r="A20" s="96"/>
      <c r="B20" s="97"/>
      <c r="C20" s="96"/>
      <c r="D20" s="96"/>
      <c r="E20" s="284" t="str">
        <f>'Rekapitulace stavby'!E14</f>
        <v xml:space="preserve"> </v>
      </c>
      <c r="F20" s="284"/>
      <c r="G20" s="284"/>
      <c r="H20" s="284"/>
      <c r="I20" s="94" t="s">
        <v>25</v>
      </c>
      <c r="J20" s="101" t="str">
        <f>'Rekapitulace stavby'!AN14</f>
        <v/>
      </c>
      <c r="K20" s="96"/>
      <c r="L20" s="99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</row>
    <row r="21" spans="1:31" s="100" customFormat="1" ht="6.95" customHeight="1">
      <c r="A21" s="96"/>
      <c r="B21" s="97"/>
      <c r="C21" s="96"/>
      <c r="D21" s="96"/>
      <c r="E21" s="96"/>
      <c r="F21" s="96"/>
      <c r="G21" s="96"/>
      <c r="H21" s="96"/>
      <c r="I21" s="96"/>
      <c r="J21" s="96"/>
      <c r="K21" s="96"/>
      <c r="L21" s="99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</row>
    <row r="22" spans="1:31" s="100" customFormat="1" ht="12" customHeight="1">
      <c r="A22" s="96"/>
      <c r="B22" s="97"/>
      <c r="C22" s="96"/>
      <c r="D22" s="94" t="s">
        <v>28</v>
      </c>
      <c r="E22" s="96"/>
      <c r="F22" s="96"/>
      <c r="G22" s="96"/>
      <c r="H22" s="96"/>
      <c r="I22" s="94" t="s">
        <v>23</v>
      </c>
      <c r="J22" s="101" t="s">
        <v>1</v>
      </c>
      <c r="K22" s="96"/>
      <c r="L22" s="99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</row>
    <row r="23" spans="1:31" s="100" customFormat="1" ht="18" customHeight="1">
      <c r="A23" s="96"/>
      <c r="B23" s="97"/>
      <c r="C23" s="96"/>
      <c r="D23" s="96"/>
      <c r="E23" s="101" t="s">
        <v>29</v>
      </c>
      <c r="F23" s="96"/>
      <c r="G23" s="96"/>
      <c r="H23" s="96"/>
      <c r="I23" s="94" t="s">
        <v>25</v>
      </c>
      <c r="J23" s="101" t="s">
        <v>1</v>
      </c>
      <c r="K23" s="96"/>
      <c r="L23" s="99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</row>
    <row r="24" spans="1:31" s="100" customFormat="1" ht="6.95" customHeight="1">
      <c r="A24" s="96"/>
      <c r="B24" s="97"/>
      <c r="C24" s="96"/>
      <c r="D24" s="96"/>
      <c r="E24" s="96"/>
      <c r="F24" s="96"/>
      <c r="G24" s="96"/>
      <c r="H24" s="96"/>
      <c r="I24" s="96"/>
      <c r="J24" s="96"/>
      <c r="K24" s="96"/>
      <c r="L24" s="99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</row>
    <row r="25" spans="1:31" s="100" customFormat="1" ht="12" customHeight="1">
      <c r="A25" s="96"/>
      <c r="B25" s="97"/>
      <c r="C25" s="96"/>
      <c r="D25" s="94" t="s">
        <v>31</v>
      </c>
      <c r="E25" s="96"/>
      <c r="F25" s="96"/>
      <c r="G25" s="96"/>
      <c r="H25" s="96"/>
      <c r="I25" s="94" t="s">
        <v>23</v>
      </c>
      <c r="J25" s="101" t="str">
        <f>IF('Rekapitulace stavby'!AN19="","",'Rekapitulace stavby'!AN19)</f>
        <v/>
      </c>
      <c r="K25" s="96"/>
      <c r="L25" s="99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</row>
    <row r="26" spans="1:31" s="100" customFormat="1" ht="18" customHeight="1">
      <c r="A26" s="96"/>
      <c r="B26" s="97"/>
      <c r="C26" s="96"/>
      <c r="D26" s="238"/>
      <c r="E26" s="239" t="str">
        <f>IF('Rekapitulace stavby'!E20="","",'Rekapitulace stavby'!E20)</f>
        <v xml:space="preserve"> </v>
      </c>
      <c r="F26" s="238"/>
      <c r="G26" s="96"/>
      <c r="H26" s="96"/>
      <c r="I26" s="94" t="s">
        <v>25</v>
      </c>
      <c r="J26" s="101" t="str">
        <f>IF('Rekapitulace stavby'!AN20="","",'Rekapitulace stavby'!AN20)</f>
        <v/>
      </c>
      <c r="K26" s="96"/>
      <c r="L26" s="99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</row>
    <row r="27" spans="1:31" s="100" customFormat="1" ht="6.95" customHeight="1">
      <c r="A27" s="96"/>
      <c r="B27" s="97"/>
      <c r="C27" s="96"/>
      <c r="D27" s="96"/>
      <c r="E27" s="96"/>
      <c r="F27" s="96"/>
      <c r="G27" s="96"/>
      <c r="H27" s="96"/>
      <c r="I27" s="96"/>
      <c r="J27" s="96"/>
      <c r="K27" s="96"/>
      <c r="L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100" customFormat="1" ht="12" customHeight="1">
      <c r="A28" s="96"/>
      <c r="B28" s="97"/>
      <c r="C28" s="96"/>
      <c r="D28" s="94" t="s">
        <v>32</v>
      </c>
      <c r="E28" s="96"/>
      <c r="F28" s="96"/>
      <c r="G28" s="96"/>
      <c r="H28" s="96"/>
      <c r="I28" s="96"/>
      <c r="J28" s="96"/>
      <c r="K28" s="96"/>
      <c r="L28" s="99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</row>
    <row r="29" spans="1:31" s="107" customFormat="1" ht="16.5" customHeight="1">
      <c r="A29" s="104"/>
      <c r="B29" s="105"/>
      <c r="C29" s="104"/>
      <c r="D29" s="104"/>
      <c r="E29" s="285" t="s">
        <v>1</v>
      </c>
      <c r="F29" s="285"/>
      <c r="G29" s="285"/>
      <c r="H29" s="285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100" customFormat="1" ht="6.95" customHeight="1">
      <c r="A30" s="96"/>
      <c r="B30" s="97"/>
      <c r="C30" s="96"/>
      <c r="D30" s="96"/>
      <c r="E30" s="96"/>
      <c r="F30" s="96"/>
      <c r="G30" s="96"/>
      <c r="H30" s="96"/>
      <c r="I30" s="96"/>
      <c r="J30" s="96"/>
      <c r="K30" s="96"/>
      <c r="L30" s="99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</row>
    <row r="31" spans="1:31" s="100" customFormat="1" ht="6.95" customHeight="1">
      <c r="A31" s="96"/>
      <c r="B31" s="97"/>
      <c r="C31" s="96"/>
      <c r="D31" s="108"/>
      <c r="E31" s="108"/>
      <c r="F31" s="108"/>
      <c r="G31" s="108"/>
      <c r="H31" s="108"/>
      <c r="I31" s="108"/>
      <c r="J31" s="108"/>
      <c r="K31" s="108"/>
      <c r="L31" s="99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</row>
    <row r="32" spans="1:31" s="100" customFormat="1" ht="25.35" customHeight="1">
      <c r="A32" s="96"/>
      <c r="B32" s="97"/>
      <c r="C32" s="96"/>
      <c r="D32" s="109" t="s">
        <v>33</v>
      </c>
      <c r="E32" s="96"/>
      <c r="F32" s="96"/>
      <c r="G32" s="96"/>
      <c r="H32" s="96"/>
      <c r="I32" s="96"/>
      <c r="J32" s="110">
        <f>ROUND(J137, 2)</f>
        <v>0</v>
      </c>
      <c r="K32" s="96"/>
      <c r="L32" s="99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</row>
    <row r="33" spans="1:31" s="100" customFormat="1" ht="6.95" customHeight="1">
      <c r="A33" s="96"/>
      <c r="B33" s="97"/>
      <c r="C33" s="96"/>
      <c r="D33" s="108"/>
      <c r="E33" s="108"/>
      <c r="F33" s="108"/>
      <c r="G33" s="108"/>
      <c r="H33" s="108"/>
      <c r="I33" s="108"/>
      <c r="J33" s="108"/>
      <c r="K33" s="108"/>
      <c r="L33" s="99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</row>
    <row r="34" spans="1:31" s="100" customFormat="1" ht="14.45" customHeight="1">
      <c r="A34" s="96"/>
      <c r="B34" s="97"/>
      <c r="C34" s="96"/>
      <c r="D34" s="96"/>
      <c r="E34" s="96"/>
      <c r="F34" s="111" t="s">
        <v>35</v>
      </c>
      <c r="G34" s="96"/>
      <c r="H34" s="96"/>
      <c r="I34" s="111" t="s">
        <v>34</v>
      </c>
      <c r="J34" s="111" t="s">
        <v>36</v>
      </c>
      <c r="K34" s="96"/>
      <c r="L34" s="99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</row>
    <row r="35" spans="1:31" s="100" customFormat="1" ht="14.45" customHeight="1">
      <c r="A35" s="96"/>
      <c r="B35" s="97"/>
      <c r="C35" s="96"/>
      <c r="D35" s="112" t="s">
        <v>37</v>
      </c>
      <c r="E35" s="94" t="s">
        <v>38</v>
      </c>
      <c r="F35" s="113">
        <f>ROUND((SUM(BE137:BE447)),  2)</f>
        <v>0</v>
      </c>
      <c r="G35" s="96"/>
      <c r="H35" s="96"/>
      <c r="I35" s="114">
        <v>0.21</v>
      </c>
      <c r="J35" s="113">
        <f>ROUND(((SUM(BE137:BE447))*I35),  2)</f>
        <v>0</v>
      </c>
      <c r="K35" s="96"/>
      <c r="L35" s="99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</row>
    <row r="36" spans="1:31" s="100" customFormat="1" ht="14.45" customHeight="1">
      <c r="A36" s="96"/>
      <c r="B36" s="97"/>
      <c r="C36" s="96"/>
      <c r="D36" s="96"/>
      <c r="E36" s="94" t="s">
        <v>39</v>
      </c>
      <c r="F36" s="113">
        <f>ROUND((SUM(BF137:BF447)),  2)</f>
        <v>0</v>
      </c>
      <c r="G36" s="96"/>
      <c r="H36" s="96"/>
      <c r="I36" s="114">
        <v>0.12</v>
      </c>
      <c r="J36" s="113">
        <f>ROUND(((SUM(BF137:BF447))*I36),  2)</f>
        <v>0</v>
      </c>
      <c r="K36" s="96"/>
      <c r="L36" s="99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</row>
    <row r="37" spans="1:31" s="100" customFormat="1" ht="14.45" hidden="1" customHeight="1">
      <c r="A37" s="96"/>
      <c r="B37" s="97"/>
      <c r="C37" s="96"/>
      <c r="D37" s="96"/>
      <c r="E37" s="94" t="s">
        <v>40</v>
      </c>
      <c r="F37" s="113">
        <f>ROUND((SUM(BG137:BG447)),  2)</f>
        <v>0</v>
      </c>
      <c r="G37" s="96"/>
      <c r="H37" s="96"/>
      <c r="I37" s="114">
        <v>0.21</v>
      </c>
      <c r="J37" s="113">
        <f>0</f>
        <v>0</v>
      </c>
      <c r="K37" s="96"/>
      <c r="L37" s="99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</row>
    <row r="38" spans="1:31" s="100" customFormat="1" ht="14.45" hidden="1" customHeight="1">
      <c r="A38" s="96"/>
      <c r="B38" s="97"/>
      <c r="C38" s="96"/>
      <c r="D38" s="96"/>
      <c r="E38" s="94" t="s">
        <v>41</v>
      </c>
      <c r="F38" s="113">
        <f>ROUND((SUM(BH137:BH447)),  2)</f>
        <v>0</v>
      </c>
      <c r="G38" s="96"/>
      <c r="H38" s="96"/>
      <c r="I38" s="114">
        <v>0.12</v>
      </c>
      <c r="J38" s="113">
        <f>0</f>
        <v>0</v>
      </c>
      <c r="K38" s="96"/>
      <c r="L38" s="99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</row>
    <row r="39" spans="1:31" s="100" customFormat="1" ht="14.45" hidden="1" customHeight="1">
      <c r="A39" s="96"/>
      <c r="B39" s="97"/>
      <c r="C39" s="96"/>
      <c r="D39" s="96"/>
      <c r="E39" s="94" t="s">
        <v>42</v>
      </c>
      <c r="F39" s="113">
        <f>ROUND((SUM(BI137:BI447)),  2)</f>
        <v>0</v>
      </c>
      <c r="G39" s="96"/>
      <c r="H39" s="96"/>
      <c r="I39" s="114">
        <v>0</v>
      </c>
      <c r="J39" s="113">
        <f>0</f>
        <v>0</v>
      </c>
      <c r="K39" s="96"/>
      <c r="L39" s="99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</row>
    <row r="40" spans="1:31" s="100" customFormat="1" ht="6.95" customHeight="1">
      <c r="A40" s="96"/>
      <c r="B40" s="97"/>
      <c r="C40" s="96"/>
      <c r="D40" s="96"/>
      <c r="E40" s="96"/>
      <c r="F40" s="96"/>
      <c r="G40" s="96"/>
      <c r="H40" s="96"/>
      <c r="I40" s="96"/>
      <c r="J40" s="96"/>
      <c r="K40" s="96"/>
      <c r="L40" s="99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</row>
    <row r="41" spans="1:31" s="100" customFormat="1" ht="25.35" customHeight="1">
      <c r="A41" s="96"/>
      <c r="B41" s="97"/>
      <c r="C41" s="115"/>
      <c r="D41" s="116" t="s">
        <v>43</v>
      </c>
      <c r="E41" s="117"/>
      <c r="F41" s="117"/>
      <c r="G41" s="118" t="s">
        <v>44</v>
      </c>
      <c r="H41" s="119" t="s">
        <v>45</v>
      </c>
      <c r="I41" s="117"/>
      <c r="J41" s="120">
        <f>SUM(J32:J39)</f>
        <v>0</v>
      </c>
      <c r="K41" s="121"/>
      <c r="L41" s="99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</row>
    <row r="42" spans="1:31" s="100" customFormat="1" ht="14.45" customHeight="1">
      <c r="A42" s="96"/>
      <c r="B42" s="97"/>
      <c r="C42" s="96"/>
      <c r="D42" s="96"/>
      <c r="E42" s="96"/>
      <c r="F42" s="96"/>
      <c r="G42" s="96"/>
      <c r="H42" s="96"/>
      <c r="I42" s="96"/>
      <c r="J42" s="96"/>
      <c r="K42" s="96"/>
      <c r="L42" s="99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</row>
    <row r="43" spans="1:31" ht="14.45" customHeight="1">
      <c r="B43" s="91"/>
      <c r="L43" s="91"/>
    </row>
    <row r="44" spans="1:31" ht="14.45" customHeight="1">
      <c r="B44" s="91"/>
      <c r="L44" s="91"/>
    </row>
    <row r="45" spans="1:31" ht="14.45" customHeight="1">
      <c r="B45" s="91"/>
      <c r="L45" s="91"/>
    </row>
    <row r="46" spans="1:31" ht="14.45" customHeight="1">
      <c r="B46" s="91"/>
      <c r="L46" s="91"/>
    </row>
    <row r="47" spans="1:31" ht="14.45" customHeight="1">
      <c r="B47" s="91"/>
      <c r="L47" s="91"/>
    </row>
    <row r="48" spans="1:31" ht="14.45" customHeight="1">
      <c r="B48" s="91"/>
      <c r="L48" s="91"/>
    </row>
    <row r="49" spans="1:31" ht="14.45" customHeight="1">
      <c r="B49" s="91"/>
      <c r="L49" s="91"/>
    </row>
    <row r="50" spans="1:31" s="100" customFormat="1" ht="14.45" customHeight="1">
      <c r="B50" s="99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99"/>
    </row>
    <row r="51" spans="1:31">
      <c r="B51" s="91"/>
      <c r="L51" s="91"/>
    </row>
    <row r="52" spans="1:31">
      <c r="B52" s="91"/>
      <c r="L52" s="91"/>
    </row>
    <row r="53" spans="1:31">
      <c r="B53" s="91"/>
      <c r="L53" s="91"/>
    </row>
    <row r="54" spans="1:31">
      <c r="B54" s="91"/>
      <c r="L54" s="91"/>
    </row>
    <row r="55" spans="1:31">
      <c r="B55" s="91"/>
      <c r="L55" s="91"/>
    </row>
    <row r="56" spans="1:31">
      <c r="B56" s="91"/>
      <c r="L56" s="91"/>
    </row>
    <row r="57" spans="1:31">
      <c r="B57" s="91"/>
      <c r="L57" s="91"/>
    </row>
    <row r="58" spans="1:31">
      <c r="B58" s="91"/>
      <c r="L58" s="91"/>
    </row>
    <row r="59" spans="1:31">
      <c r="B59" s="91"/>
      <c r="L59" s="91"/>
    </row>
    <row r="60" spans="1:31">
      <c r="B60" s="91"/>
      <c r="L60" s="91"/>
    </row>
    <row r="61" spans="1:31" s="100" customFormat="1" ht="12.75">
      <c r="A61" s="96"/>
      <c r="B61" s="97"/>
      <c r="C61" s="96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99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</row>
    <row r="62" spans="1:31">
      <c r="B62" s="91"/>
      <c r="L62" s="91"/>
    </row>
    <row r="63" spans="1:31">
      <c r="B63" s="91"/>
      <c r="L63" s="91"/>
    </row>
    <row r="64" spans="1:31">
      <c r="B64" s="91"/>
      <c r="L64" s="91"/>
    </row>
    <row r="65" spans="1:31" s="100" customFormat="1" ht="12.75">
      <c r="A65" s="96"/>
      <c r="B65" s="97"/>
      <c r="C65" s="96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99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</row>
    <row r="66" spans="1:31">
      <c r="B66" s="91"/>
      <c r="L66" s="91"/>
    </row>
    <row r="67" spans="1:31">
      <c r="B67" s="91"/>
      <c r="L67" s="91"/>
    </row>
    <row r="68" spans="1:31">
      <c r="B68" s="91"/>
      <c r="L68" s="91"/>
    </row>
    <row r="69" spans="1:31">
      <c r="B69" s="91"/>
      <c r="L69" s="91"/>
    </row>
    <row r="70" spans="1:31">
      <c r="B70" s="91"/>
      <c r="L70" s="91"/>
    </row>
    <row r="71" spans="1:31">
      <c r="B71" s="91"/>
      <c r="L71" s="91"/>
    </row>
    <row r="72" spans="1:31">
      <c r="B72" s="91"/>
      <c r="L72" s="91"/>
    </row>
    <row r="73" spans="1:31">
      <c r="B73" s="91"/>
      <c r="L73" s="91"/>
    </row>
    <row r="74" spans="1:31">
      <c r="B74" s="91"/>
      <c r="L74" s="91"/>
    </row>
    <row r="75" spans="1:31">
      <c r="B75" s="91"/>
      <c r="L75" s="91"/>
    </row>
    <row r="76" spans="1:31" s="100" customFormat="1" ht="12.75">
      <c r="A76" s="96"/>
      <c r="B76" s="97"/>
      <c r="C76" s="96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99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</row>
    <row r="77" spans="1:31" s="100" customFormat="1" ht="14.45" customHeight="1">
      <c r="A77" s="96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99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</row>
    <row r="81" spans="1:31" s="100" customFormat="1" ht="6.95" customHeight="1">
      <c r="A81" s="96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99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</row>
    <row r="82" spans="1:31" s="100" customFormat="1" ht="24.95" customHeight="1">
      <c r="A82" s="96"/>
      <c r="B82" s="97"/>
      <c r="C82" s="92" t="s">
        <v>107</v>
      </c>
      <c r="D82" s="96"/>
      <c r="E82" s="96"/>
      <c r="F82" s="96"/>
      <c r="G82" s="96"/>
      <c r="H82" s="96"/>
      <c r="I82" s="96"/>
      <c r="J82" s="96"/>
      <c r="K82" s="96"/>
      <c r="L82" s="99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</row>
    <row r="83" spans="1:31" s="100" customFormat="1" ht="6.95" customHeight="1">
      <c r="A83" s="96"/>
      <c r="B83" s="97"/>
      <c r="C83" s="96"/>
      <c r="D83" s="96"/>
      <c r="E83" s="96"/>
      <c r="F83" s="96"/>
      <c r="G83" s="96"/>
      <c r="H83" s="96"/>
      <c r="I83" s="96"/>
      <c r="J83" s="96"/>
      <c r="K83" s="96"/>
      <c r="L83" s="99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</row>
    <row r="84" spans="1:31" s="100" customFormat="1" ht="12" customHeight="1">
      <c r="A84" s="96"/>
      <c r="B84" s="97"/>
      <c r="C84" s="94" t="s">
        <v>14</v>
      </c>
      <c r="D84" s="96"/>
      <c r="E84" s="96"/>
      <c r="F84" s="96"/>
      <c r="G84" s="96"/>
      <c r="H84" s="96"/>
      <c r="I84" s="96"/>
      <c r="J84" s="96"/>
      <c r="K84" s="96"/>
      <c r="L84" s="99"/>
      <c r="S84" s="96"/>
      <c r="T84" s="96"/>
      <c r="U84" s="96"/>
      <c r="V84" s="98"/>
      <c r="W84" s="96"/>
      <c r="X84" s="96"/>
      <c r="Y84" s="96"/>
      <c r="Z84" s="96"/>
      <c r="AA84" s="96"/>
      <c r="AB84" s="96"/>
      <c r="AC84" s="96"/>
      <c r="AD84" s="96"/>
      <c r="AE84" s="96"/>
    </row>
    <row r="85" spans="1:31" s="100" customFormat="1" ht="16.5" customHeight="1">
      <c r="A85" s="96"/>
      <c r="B85" s="97"/>
      <c r="C85" s="96"/>
      <c r="D85" s="96"/>
      <c r="E85" s="282" t="str">
        <f>E7</f>
        <v>Výuková stáj ŠZP Žabčice</v>
      </c>
      <c r="F85" s="283"/>
      <c r="G85" s="283"/>
      <c r="H85" s="283"/>
      <c r="I85" s="96"/>
      <c r="J85" s="96"/>
      <c r="K85" s="96"/>
      <c r="L85" s="99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</row>
    <row r="86" spans="1:31" ht="12" customHeight="1">
      <c r="B86" s="91"/>
      <c r="C86" s="94" t="s">
        <v>103</v>
      </c>
      <c r="L86" s="91"/>
    </row>
    <row r="87" spans="1:31" s="100" customFormat="1" ht="16.5" customHeight="1">
      <c r="A87" s="96"/>
      <c r="B87" s="97"/>
      <c r="C87" s="96"/>
      <c r="D87" s="96"/>
      <c r="E87" s="282" t="s">
        <v>104</v>
      </c>
      <c r="F87" s="279"/>
      <c r="G87" s="279"/>
      <c r="H87" s="279"/>
      <c r="I87" s="96"/>
      <c r="J87" s="96"/>
      <c r="K87" s="96"/>
      <c r="L87" s="99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</row>
    <row r="88" spans="1:31" s="100" customFormat="1" ht="12" customHeight="1">
      <c r="A88" s="96"/>
      <c r="B88" s="97"/>
      <c r="C88" s="94" t="s">
        <v>105</v>
      </c>
      <c r="D88" s="96"/>
      <c r="E88" s="96"/>
      <c r="F88" s="96"/>
      <c r="G88" s="96"/>
      <c r="H88" s="96"/>
      <c r="I88" s="96"/>
      <c r="J88" s="96"/>
      <c r="K88" s="96"/>
      <c r="L88" s="99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</row>
    <row r="89" spans="1:31" s="100" customFormat="1" ht="16.5" customHeight="1">
      <c r="A89" s="96"/>
      <c r="B89" s="97"/>
      <c r="C89" s="96"/>
      <c r="D89" s="96"/>
      <c r="E89" s="278" t="str">
        <f>E11</f>
        <v>SO 01.1 - Stáj</v>
      </c>
      <c r="F89" s="279"/>
      <c r="G89" s="279"/>
      <c r="H89" s="279"/>
      <c r="I89" s="96"/>
      <c r="J89" s="96"/>
      <c r="K89" s="96"/>
      <c r="L89" s="99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</row>
    <row r="90" spans="1:31" s="100" customFormat="1" ht="6.95" customHeight="1">
      <c r="A90" s="96"/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9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</row>
    <row r="91" spans="1:31" s="100" customFormat="1" ht="12" customHeight="1">
      <c r="A91" s="96"/>
      <c r="B91" s="97"/>
      <c r="C91" s="94" t="s">
        <v>18</v>
      </c>
      <c r="D91" s="96"/>
      <c r="E91" s="96"/>
      <c r="F91" s="101" t="str">
        <f>F14</f>
        <v>Žabčice</v>
      </c>
      <c r="G91" s="96"/>
      <c r="H91" s="96"/>
      <c r="I91" s="94" t="s">
        <v>20</v>
      </c>
      <c r="J91" s="102" t="str">
        <f>IF(J14="","",J14)</f>
        <v>14. 2. 2024</v>
      </c>
      <c r="K91" s="96"/>
      <c r="L91" s="99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</row>
    <row r="92" spans="1:31" s="100" customFormat="1" ht="6.95" customHeight="1">
      <c r="A92" s="96"/>
      <c r="B92" s="97"/>
      <c r="C92" s="96"/>
      <c r="D92" s="96"/>
      <c r="E92" s="96"/>
      <c r="F92" s="96"/>
      <c r="G92" s="96"/>
      <c r="H92" s="96"/>
      <c r="I92" s="96"/>
      <c r="J92" s="96"/>
      <c r="K92" s="96"/>
      <c r="L92" s="99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</row>
    <row r="93" spans="1:31" s="100" customFormat="1" ht="15.2" customHeight="1">
      <c r="A93" s="96"/>
      <c r="B93" s="97"/>
      <c r="C93" s="94" t="s">
        <v>22</v>
      </c>
      <c r="D93" s="96"/>
      <c r="E93" s="96"/>
      <c r="F93" s="101" t="str">
        <f>E17</f>
        <v>Mendelova univerzita V Brně, ŠZP Žabčice</v>
      </c>
      <c r="G93" s="96"/>
      <c r="H93" s="96"/>
      <c r="I93" s="94" t="s">
        <v>28</v>
      </c>
      <c r="J93" s="133" t="str">
        <f>E23</f>
        <v>Ing. Jaroslav Onderka</v>
      </c>
      <c r="K93" s="96"/>
      <c r="L93" s="99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</row>
    <row r="94" spans="1:31" s="100" customFormat="1" ht="15.2" customHeight="1">
      <c r="A94" s="96"/>
      <c r="B94" s="97"/>
      <c r="C94" s="94" t="s">
        <v>26</v>
      </c>
      <c r="D94" s="96"/>
      <c r="E94" s="96"/>
      <c r="F94" s="101" t="str">
        <f>IF(E20="","",E20)</f>
        <v xml:space="preserve"> </v>
      </c>
      <c r="G94" s="96"/>
      <c r="H94" s="96"/>
      <c r="I94" s="94" t="s">
        <v>31</v>
      </c>
      <c r="J94" s="133" t="str">
        <f>E26</f>
        <v xml:space="preserve"> </v>
      </c>
      <c r="K94" s="96"/>
      <c r="L94" s="99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</row>
    <row r="95" spans="1:31" s="100" customFormat="1" ht="10.35" customHeight="1">
      <c r="A95" s="96"/>
      <c r="B95" s="97"/>
      <c r="C95" s="96"/>
      <c r="D95" s="96"/>
      <c r="E95" s="96"/>
      <c r="F95" s="96"/>
      <c r="G95" s="96"/>
      <c r="H95" s="96"/>
      <c r="I95" s="96"/>
      <c r="J95" s="96"/>
      <c r="K95" s="96"/>
      <c r="L95" s="99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</row>
    <row r="96" spans="1:31" s="100" customFormat="1" ht="29.25" customHeight="1">
      <c r="A96" s="96"/>
      <c r="B96" s="97"/>
      <c r="C96" s="134" t="s">
        <v>108</v>
      </c>
      <c r="D96" s="115"/>
      <c r="E96" s="115"/>
      <c r="F96" s="115"/>
      <c r="G96" s="115"/>
      <c r="H96" s="115"/>
      <c r="I96" s="115"/>
      <c r="J96" s="135" t="s">
        <v>109</v>
      </c>
      <c r="K96" s="115"/>
      <c r="L96" s="99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</row>
    <row r="97" spans="1:47" s="100" customFormat="1" ht="10.35" customHeight="1">
      <c r="A97" s="96"/>
      <c r="B97" s="97"/>
      <c r="C97" s="96"/>
      <c r="D97" s="96"/>
      <c r="E97" s="96"/>
      <c r="F97" s="96"/>
      <c r="G97" s="96"/>
      <c r="H97" s="96"/>
      <c r="I97" s="96"/>
      <c r="J97" s="96"/>
      <c r="K97" s="96"/>
      <c r="L97" s="99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</row>
    <row r="98" spans="1:47" s="100" customFormat="1" ht="22.9" customHeight="1">
      <c r="A98" s="96"/>
      <c r="B98" s="97"/>
      <c r="C98" s="136" t="s">
        <v>110</v>
      </c>
      <c r="D98" s="96"/>
      <c r="E98" s="96"/>
      <c r="F98" s="96"/>
      <c r="G98" s="96"/>
      <c r="H98" s="96"/>
      <c r="I98" s="96"/>
      <c r="J98" s="110">
        <f>J137</f>
        <v>0</v>
      </c>
      <c r="K98" s="96"/>
      <c r="L98" s="99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U98" s="88" t="s">
        <v>111</v>
      </c>
    </row>
    <row r="99" spans="1:47" s="137" customFormat="1" ht="24.95" customHeight="1">
      <c r="B99" s="138"/>
      <c r="D99" s="139" t="s">
        <v>112</v>
      </c>
      <c r="E99" s="140"/>
      <c r="F99" s="140"/>
      <c r="G99" s="140"/>
      <c r="H99" s="140"/>
      <c r="I99" s="140"/>
      <c r="J99" s="141">
        <f>J138</f>
        <v>0</v>
      </c>
      <c r="L99" s="138"/>
    </row>
    <row r="100" spans="1:47" s="142" customFormat="1" ht="19.899999999999999" customHeight="1">
      <c r="B100" s="143"/>
      <c r="D100" s="144" t="s">
        <v>113</v>
      </c>
      <c r="E100" s="145"/>
      <c r="F100" s="145"/>
      <c r="G100" s="145"/>
      <c r="H100" s="145"/>
      <c r="I100" s="145"/>
      <c r="J100" s="146">
        <f>J139</f>
        <v>0</v>
      </c>
      <c r="L100" s="143"/>
    </row>
    <row r="101" spans="1:47" s="142" customFormat="1" ht="19.899999999999999" customHeight="1">
      <c r="B101" s="143"/>
      <c r="D101" s="144" t="s">
        <v>114</v>
      </c>
      <c r="E101" s="145"/>
      <c r="F101" s="145"/>
      <c r="G101" s="145"/>
      <c r="H101" s="145"/>
      <c r="I101" s="145"/>
      <c r="J101" s="146">
        <f>J161</f>
        <v>0</v>
      </c>
      <c r="L101" s="143"/>
    </row>
    <row r="102" spans="1:47" s="142" customFormat="1" ht="19.899999999999999" customHeight="1">
      <c r="B102" s="143"/>
      <c r="D102" s="144" t="s">
        <v>115</v>
      </c>
      <c r="E102" s="145"/>
      <c r="F102" s="145"/>
      <c r="G102" s="145"/>
      <c r="H102" s="145"/>
      <c r="I102" s="145"/>
      <c r="J102" s="146">
        <f>J219</f>
        <v>0</v>
      </c>
      <c r="L102" s="143"/>
    </row>
    <row r="103" spans="1:47" s="142" customFormat="1" ht="19.899999999999999" customHeight="1">
      <c r="B103" s="143"/>
      <c r="D103" s="144" t="s">
        <v>116</v>
      </c>
      <c r="E103" s="145"/>
      <c r="F103" s="145"/>
      <c r="G103" s="145"/>
      <c r="H103" s="145"/>
      <c r="I103" s="145"/>
      <c r="J103" s="146">
        <f>J278</f>
        <v>0</v>
      </c>
      <c r="L103" s="143"/>
    </row>
    <row r="104" spans="1:47" s="142" customFormat="1" ht="19.899999999999999" customHeight="1">
      <c r="B104" s="143"/>
      <c r="D104" s="144" t="s">
        <v>117</v>
      </c>
      <c r="E104" s="145"/>
      <c r="F104" s="145"/>
      <c r="G104" s="145"/>
      <c r="H104" s="145"/>
      <c r="I104" s="145"/>
      <c r="J104" s="146">
        <f>J294</f>
        <v>0</v>
      </c>
      <c r="L104" s="143"/>
    </row>
    <row r="105" spans="1:47" s="142" customFormat="1" ht="19.899999999999999" customHeight="1">
      <c r="B105" s="143"/>
      <c r="D105" s="144" t="s">
        <v>118</v>
      </c>
      <c r="E105" s="145"/>
      <c r="F105" s="145"/>
      <c r="G105" s="145"/>
      <c r="H105" s="145"/>
      <c r="I105" s="145"/>
      <c r="J105" s="146">
        <f>J345</f>
        <v>0</v>
      </c>
      <c r="L105" s="143"/>
    </row>
    <row r="106" spans="1:47" s="142" customFormat="1" ht="19.899999999999999" customHeight="1">
      <c r="B106" s="143"/>
      <c r="D106" s="144" t="s">
        <v>119</v>
      </c>
      <c r="E106" s="145"/>
      <c r="F106" s="145"/>
      <c r="G106" s="145"/>
      <c r="H106" s="145"/>
      <c r="I106" s="145"/>
      <c r="J106" s="146">
        <f>J348</f>
        <v>0</v>
      </c>
      <c r="L106" s="143"/>
    </row>
    <row r="107" spans="1:47" s="142" customFormat="1" ht="19.899999999999999" customHeight="1">
      <c r="B107" s="143"/>
      <c r="D107" s="144" t="s">
        <v>120</v>
      </c>
      <c r="E107" s="145"/>
      <c r="F107" s="145"/>
      <c r="G107" s="145"/>
      <c r="H107" s="145"/>
      <c r="I107" s="145"/>
      <c r="J107" s="146">
        <f>J379</f>
        <v>0</v>
      </c>
      <c r="L107" s="143"/>
    </row>
    <row r="108" spans="1:47" s="142" customFormat="1" ht="19.899999999999999" customHeight="1">
      <c r="B108" s="143"/>
      <c r="D108" s="144" t="s">
        <v>121</v>
      </c>
      <c r="E108" s="145"/>
      <c r="F108" s="145"/>
      <c r="G108" s="145"/>
      <c r="H108" s="145"/>
      <c r="I108" s="145"/>
      <c r="J108" s="146">
        <f>J388</f>
        <v>0</v>
      </c>
      <c r="L108" s="143"/>
    </row>
    <row r="109" spans="1:47" s="137" customFormat="1" ht="24.95" customHeight="1">
      <c r="B109" s="138"/>
      <c r="D109" s="139" t="s">
        <v>122</v>
      </c>
      <c r="E109" s="140"/>
      <c r="F109" s="140"/>
      <c r="G109" s="140"/>
      <c r="H109" s="140"/>
      <c r="I109" s="140"/>
      <c r="J109" s="141">
        <f>J390</f>
        <v>0</v>
      </c>
      <c r="L109" s="138"/>
    </row>
    <row r="110" spans="1:47" s="142" customFormat="1" ht="19.899999999999999" customHeight="1">
      <c r="B110" s="143"/>
      <c r="D110" s="144" t="s">
        <v>123</v>
      </c>
      <c r="E110" s="145"/>
      <c r="F110" s="145"/>
      <c r="G110" s="145"/>
      <c r="H110" s="145"/>
      <c r="I110" s="145"/>
      <c r="J110" s="146">
        <f>J391</f>
        <v>0</v>
      </c>
      <c r="L110" s="143"/>
    </row>
    <row r="111" spans="1:47" s="142" customFormat="1" ht="19.899999999999999" customHeight="1">
      <c r="B111" s="143"/>
      <c r="D111" s="144" t="s">
        <v>124</v>
      </c>
      <c r="E111" s="145"/>
      <c r="F111" s="145"/>
      <c r="G111" s="145"/>
      <c r="H111" s="145"/>
      <c r="I111" s="145"/>
      <c r="J111" s="146">
        <f>J410</f>
        <v>0</v>
      </c>
      <c r="L111" s="143"/>
    </row>
    <row r="112" spans="1:47" s="142" customFormat="1" ht="19.899999999999999" customHeight="1">
      <c r="B112" s="143"/>
      <c r="D112" s="144" t="s">
        <v>125</v>
      </c>
      <c r="E112" s="145"/>
      <c r="F112" s="145"/>
      <c r="G112" s="145"/>
      <c r="H112" s="145"/>
      <c r="I112" s="145"/>
      <c r="J112" s="146">
        <f>J417</f>
        <v>0</v>
      </c>
      <c r="L112" s="143"/>
    </row>
    <row r="113" spans="1:31" s="142" customFormat="1" ht="19.899999999999999" customHeight="1">
      <c r="B113" s="143"/>
      <c r="D113" s="144" t="s">
        <v>126</v>
      </c>
      <c r="E113" s="145"/>
      <c r="F113" s="145"/>
      <c r="G113" s="145"/>
      <c r="H113" s="145"/>
      <c r="I113" s="145"/>
      <c r="J113" s="146">
        <f>J421</f>
        <v>0</v>
      </c>
      <c r="L113" s="143"/>
    </row>
    <row r="114" spans="1:31" s="142" customFormat="1" ht="19.899999999999999" customHeight="1">
      <c r="B114" s="143"/>
      <c r="D114" s="144" t="s">
        <v>127</v>
      </c>
      <c r="E114" s="145"/>
      <c r="F114" s="145"/>
      <c r="G114" s="145"/>
      <c r="H114" s="145"/>
      <c r="I114" s="145"/>
      <c r="J114" s="146">
        <f>J434</f>
        <v>0</v>
      </c>
      <c r="L114" s="143"/>
    </row>
    <row r="115" spans="1:31" s="142" customFormat="1" ht="19.899999999999999" customHeight="1">
      <c r="B115" s="143"/>
      <c r="D115" s="144" t="s">
        <v>128</v>
      </c>
      <c r="E115" s="145"/>
      <c r="F115" s="145"/>
      <c r="G115" s="145"/>
      <c r="H115" s="145"/>
      <c r="I115" s="145"/>
      <c r="J115" s="146">
        <f>J443</f>
        <v>0</v>
      </c>
      <c r="L115" s="143"/>
    </row>
    <row r="116" spans="1:31" s="100" customFormat="1" ht="21.75" customHeight="1">
      <c r="A116" s="96"/>
      <c r="B116" s="97"/>
      <c r="C116" s="96"/>
      <c r="D116" s="96"/>
      <c r="E116" s="96"/>
      <c r="F116" s="96"/>
      <c r="G116" s="96"/>
      <c r="H116" s="96"/>
      <c r="I116" s="96"/>
      <c r="J116" s="96"/>
      <c r="K116" s="96"/>
      <c r="L116" s="99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</row>
    <row r="117" spans="1:31" s="100" customFormat="1" ht="6.95" customHeight="1">
      <c r="A117" s="96"/>
      <c r="B117" s="129"/>
      <c r="C117" s="130"/>
      <c r="D117" s="130"/>
      <c r="E117" s="130"/>
      <c r="F117" s="130"/>
      <c r="G117" s="130"/>
      <c r="H117" s="130"/>
      <c r="I117" s="130"/>
      <c r="J117" s="130"/>
      <c r="K117" s="130"/>
      <c r="L117" s="99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</row>
    <row r="121" spans="1:31" s="100" customFormat="1" ht="6.95" customHeight="1">
      <c r="A121" s="96"/>
      <c r="B121" s="131"/>
      <c r="C121" s="132"/>
      <c r="D121" s="132"/>
      <c r="E121" s="132"/>
      <c r="F121" s="132"/>
      <c r="G121" s="132"/>
      <c r="H121" s="132"/>
      <c r="I121" s="132"/>
      <c r="J121" s="132"/>
      <c r="K121" s="132"/>
      <c r="L121" s="99"/>
      <c r="S121" s="96"/>
      <c r="T121" s="96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</row>
    <row r="122" spans="1:31" s="100" customFormat="1" ht="24.95" customHeight="1">
      <c r="A122" s="96"/>
      <c r="B122" s="97"/>
      <c r="C122" s="92" t="s">
        <v>129</v>
      </c>
      <c r="D122" s="96"/>
      <c r="E122" s="96"/>
      <c r="F122" s="96"/>
      <c r="G122" s="96"/>
      <c r="H122" s="96"/>
      <c r="I122" s="96"/>
      <c r="J122" s="96"/>
      <c r="K122" s="96"/>
      <c r="L122" s="99"/>
      <c r="S122" s="96"/>
      <c r="T122" s="96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</row>
    <row r="123" spans="1:31" s="100" customFormat="1" ht="6.95" customHeight="1">
      <c r="A123" s="96"/>
      <c r="B123" s="97"/>
      <c r="C123" s="96"/>
      <c r="D123" s="96"/>
      <c r="E123" s="96"/>
      <c r="F123" s="96"/>
      <c r="G123" s="96"/>
      <c r="H123" s="96"/>
      <c r="I123" s="96"/>
      <c r="J123" s="96"/>
      <c r="K123" s="96"/>
      <c r="L123" s="99"/>
      <c r="S123" s="96"/>
      <c r="T123" s="96"/>
      <c r="U123" s="96"/>
      <c r="V123" s="96"/>
      <c r="W123" s="96"/>
      <c r="X123" s="96"/>
      <c r="Y123" s="96"/>
      <c r="Z123" s="96"/>
      <c r="AA123" s="96"/>
      <c r="AB123" s="96"/>
      <c r="AC123" s="96"/>
      <c r="AD123" s="96"/>
      <c r="AE123" s="96"/>
    </row>
    <row r="124" spans="1:31" s="100" customFormat="1" ht="12" customHeight="1">
      <c r="A124" s="96"/>
      <c r="B124" s="97"/>
      <c r="C124" s="94" t="s">
        <v>14</v>
      </c>
      <c r="D124" s="96"/>
      <c r="E124" s="96"/>
      <c r="F124" s="96"/>
      <c r="G124" s="96"/>
      <c r="H124" s="96"/>
      <c r="I124" s="96"/>
      <c r="J124" s="96"/>
      <c r="K124" s="96"/>
      <c r="L124" s="99"/>
      <c r="S124" s="96"/>
      <c r="T124" s="96"/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</row>
    <row r="125" spans="1:31" s="100" customFormat="1" ht="16.5" customHeight="1">
      <c r="A125" s="96"/>
      <c r="B125" s="97"/>
      <c r="C125" s="96"/>
      <c r="D125" s="96"/>
      <c r="E125" s="282" t="str">
        <f>E7</f>
        <v>Výuková stáj ŠZP Žabčice</v>
      </c>
      <c r="F125" s="283"/>
      <c r="G125" s="283"/>
      <c r="H125" s="283"/>
      <c r="I125" s="96"/>
      <c r="J125" s="96"/>
      <c r="K125" s="96"/>
      <c r="L125" s="99"/>
      <c r="S125" s="96"/>
      <c r="T125" s="96"/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</row>
    <row r="126" spans="1:31" ht="12" customHeight="1">
      <c r="B126" s="91"/>
      <c r="C126" s="94" t="s">
        <v>103</v>
      </c>
      <c r="L126" s="91"/>
    </row>
    <row r="127" spans="1:31" s="100" customFormat="1" ht="16.5" customHeight="1">
      <c r="A127" s="96"/>
      <c r="B127" s="97"/>
      <c r="C127" s="96"/>
      <c r="D127" s="96"/>
      <c r="E127" s="282" t="s">
        <v>104</v>
      </c>
      <c r="F127" s="279"/>
      <c r="G127" s="279"/>
      <c r="H127" s="279"/>
      <c r="I127" s="96"/>
      <c r="J127" s="96"/>
      <c r="K127" s="96"/>
      <c r="L127" s="99"/>
      <c r="S127" s="96"/>
      <c r="T127" s="96"/>
      <c r="U127" s="96"/>
      <c r="V127" s="96"/>
      <c r="W127" s="96"/>
      <c r="X127" s="96"/>
      <c r="Y127" s="96"/>
      <c r="Z127" s="96"/>
      <c r="AA127" s="96"/>
      <c r="AB127" s="96"/>
      <c r="AC127" s="96"/>
      <c r="AD127" s="96"/>
      <c r="AE127" s="96"/>
    </row>
    <row r="128" spans="1:31" s="100" customFormat="1" ht="12" customHeight="1">
      <c r="A128" s="96"/>
      <c r="B128" s="97"/>
      <c r="C128" s="94" t="s">
        <v>105</v>
      </c>
      <c r="D128" s="96"/>
      <c r="E128" s="96"/>
      <c r="F128" s="96"/>
      <c r="G128" s="96"/>
      <c r="H128" s="96"/>
      <c r="I128" s="96"/>
      <c r="J128" s="96"/>
      <c r="K128" s="96"/>
      <c r="L128" s="99"/>
      <c r="S128" s="96"/>
      <c r="T128" s="96"/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</row>
    <row r="129" spans="1:65" s="100" customFormat="1" ht="16.5" customHeight="1">
      <c r="A129" s="96"/>
      <c r="B129" s="97"/>
      <c r="C129" s="96"/>
      <c r="D129" s="96"/>
      <c r="E129" s="278" t="str">
        <f>E11</f>
        <v>SO 01.1 - Stáj</v>
      </c>
      <c r="F129" s="279"/>
      <c r="G129" s="279"/>
      <c r="H129" s="279"/>
      <c r="I129" s="96"/>
      <c r="J129" s="96"/>
      <c r="K129" s="96"/>
      <c r="L129" s="99"/>
      <c r="S129" s="96"/>
      <c r="T129" s="96"/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</row>
    <row r="130" spans="1:65" s="100" customFormat="1" ht="6.95" customHeight="1">
      <c r="A130" s="96"/>
      <c r="B130" s="97"/>
      <c r="C130" s="96"/>
      <c r="D130" s="96"/>
      <c r="E130" s="96"/>
      <c r="F130" s="96"/>
      <c r="G130" s="96"/>
      <c r="H130" s="96"/>
      <c r="I130" s="96"/>
      <c r="J130" s="96"/>
      <c r="K130" s="96"/>
      <c r="L130" s="99"/>
      <c r="S130" s="96"/>
      <c r="T130" s="96"/>
      <c r="U130" s="96"/>
      <c r="V130" s="96"/>
      <c r="W130" s="96"/>
      <c r="X130" s="96"/>
      <c r="Y130" s="96"/>
      <c r="Z130" s="96"/>
      <c r="AA130" s="96"/>
      <c r="AB130" s="96"/>
      <c r="AC130" s="96"/>
      <c r="AD130" s="96"/>
      <c r="AE130" s="96"/>
    </row>
    <row r="131" spans="1:65" s="100" customFormat="1" ht="12" customHeight="1">
      <c r="A131" s="96"/>
      <c r="B131" s="97"/>
      <c r="C131" s="94" t="s">
        <v>18</v>
      </c>
      <c r="D131" s="96"/>
      <c r="E131" s="96"/>
      <c r="F131" s="101" t="str">
        <f>F14</f>
        <v>Žabčice</v>
      </c>
      <c r="G131" s="96"/>
      <c r="H131" s="96"/>
      <c r="I131" s="94" t="s">
        <v>20</v>
      </c>
      <c r="J131" s="102" t="str">
        <f>IF(J14="","",J14)</f>
        <v>14. 2. 2024</v>
      </c>
      <c r="K131" s="96"/>
      <c r="L131" s="99"/>
      <c r="S131" s="96"/>
      <c r="T131" s="96"/>
      <c r="U131" s="96"/>
      <c r="V131" s="96"/>
      <c r="W131" s="96"/>
      <c r="X131" s="96"/>
      <c r="Y131" s="96"/>
      <c r="Z131" s="96"/>
      <c r="AA131" s="96"/>
      <c r="AB131" s="96"/>
      <c r="AC131" s="96"/>
      <c r="AD131" s="96"/>
      <c r="AE131" s="96"/>
    </row>
    <row r="132" spans="1:65" s="100" customFormat="1" ht="6.95" customHeight="1">
      <c r="A132" s="96"/>
      <c r="B132" s="97"/>
      <c r="C132" s="96"/>
      <c r="D132" s="96"/>
      <c r="E132" s="96"/>
      <c r="F132" s="96"/>
      <c r="G132" s="96"/>
      <c r="H132" s="96"/>
      <c r="I132" s="96"/>
      <c r="J132" s="96"/>
      <c r="K132" s="96"/>
      <c r="L132" s="99"/>
      <c r="S132" s="96"/>
      <c r="T132" s="96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</row>
    <row r="133" spans="1:65" s="100" customFormat="1" ht="15.2" customHeight="1">
      <c r="A133" s="96"/>
      <c r="B133" s="97"/>
      <c r="C133" s="94" t="s">
        <v>22</v>
      </c>
      <c r="D133" s="96"/>
      <c r="E133" s="96"/>
      <c r="F133" s="101" t="str">
        <f>E17</f>
        <v>Mendelova univerzita V Brně, ŠZP Žabčice</v>
      </c>
      <c r="G133" s="96"/>
      <c r="H133" s="96"/>
      <c r="I133" s="94" t="s">
        <v>28</v>
      </c>
      <c r="J133" s="133" t="str">
        <f>E23</f>
        <v>Ing. Jaroslav Onderka</v>
      </c>
      <c r="K133" s="96"/>
      <c r="L133" s="99"/>
      <c r="S133" s="96"/>
      <c r="T133" s="96"/>
      <c r="U133" s="96"/>
      <c r="V133" s="96"/>
      <c r="W133" s="96"/>
      <c r="X133" s="96"/>
      <c r="Y133" s="96"/>
      <c r="Z133" s="96"/>
      <c r="AA133" s="96"/>
      <c r="AB133" s="96"/>
      <c r="AC133" s="96"/>
      <c r="AD133" s="96"/>
      <c r="AE133" s="96"/>
    </row>
    <row r="134" spans="1:65" s="100" customFormat="1" ht="15.2" customHeight="1">
      <c r="A134" s="96"/>
      <c r="B134" s="97"/>
      <c r="C134" s="94" t="s">
        <v>26</v>
      </c>
      <c r="D134" s="96"/>
      <c r="E134" s="96"/>
      <c r="F134" s="101" t="str">
        <f>IF(E20="","",E20)</f>
        <v xml:space="preserve"> </v>
      </c>
      <c r="G134" s="96"/>
      <c r="H134" s="96"/>
      <c r="I134" s="94" t="s">
        <v>31</v>
      </c>
      <c r="J134" s="133" t="str">
        <f>E26</f>
        <v xml:space="preserve"> </v>
      </c>
      <c r="K134" s="96"/>
      <c r="L134" s="99"/>
      <c r="S134" s="96"/>
      <c r="T134" s="96"/>
      <c r="U134" s="96"/>
      <c r="V134" s="96"/>
      <c r="W134" s="96"/>
      <c r="X134" s="96"/>
      <c r="Y134" s="96"/>
      <c r="Z134" s="96"/>
      <c r="AA134" s="96"/>
      <c r="AB134" s="96"/>
      <c r="AC134" s="96"/>
      <c r="AD134" s="96"/>
      <c r="AE134" s="96"/>
    </row>
    <row r="135" spans="1:65" s="100" customFormat="1" ht="10.35" customHeight="1">
      <c r="A135" s="96"/>
      <c r="B135" s="97"/>
      <c r="C135" s="96"/>
      <c r="D135" s="96"/>
      <c r="E135" s="96"/>
      <c r="F135" s="96"/>
      <c r="G135" s="96"/>
      <c r="H135" s="96"/>
      <c r="I135" s="96"/>
      <c r="J135" s="96"/>
      <c r="K135" s="96"/>
      <c r="L135" s="99"/>
      <c r="S135" s="96"/>
      <c r="T135" s="96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</row>
    <row r="136" spans="1:65" s="157" customFormat="1" ht="29.25" customHeight="1">
      <c r="A136" s="147"/>
      <c r="B136" s="148"/>
      <c r="C136" s="149" t="s">
        <v>130</v>
      </c>
      <c r="D136" s="150" t="s">
        <v>58</v>
      </c>
      <c r="E136" s="150" t="s">
        <v>54</v>
      </c>
      <c r="F136" s="150" t="s">
        <v>55</v>
      </c>
      <c r="G136" s="150" t="s">
        <v>131</v>
      </c>
      <c r="H136" s="150" t="s">
        <v>132</v>
      </c>
      <c r="I136" s="150" t="s">
        <v>133</v>
      </c>
      <c r="J136" s="151" t="s">
        <v>109</v>
      </c>
      <c r="K136" s="152" t="s">
        <v>134</v>
      </c>
      <c r="L136" s="153"/>
      <c r="M136" s="154" t="s">
        <v>1</v>
      </c>
      <c r="N136" s="155" t="s">
        <v>37</v>
      </c>
      <c r="O136" s="155" t="s">
        <v>135</v>
      </c>
      <c r="P136" s="155" t="s">
        <v>136</v>
      </c>
      <c r="Q136" s="155" t="s">
        <v>137</v>
      </c>
      <c r="R136" s="155" t="s">
        <v>138</v>
      </c>
      <c r="S136" s="155" t="s">
        <v>139</v>
      </c>
      <c r="T136" s="156" t="s">
        <v>140</v>
      </c>
      <c r="U136" s="147"/>
      <c r="V136" s="147"/>
      <c r="W136" s="147"/>
      <c r="X136" s="147"/>
      <c r="Y136" s="147"/>
      <c r="Z136" s="147"/>
      <c r="AA136" s="147"/>
      <c r="AB136" s="147"/>
      <c r="AC136" s="147"/>
      <c r="AD136" s="147"/>
      <c r="AE136" s="147"/>
    </row>
    <row r="137" spans="1:65" s="100" customFormat="1" ht="22.9" customHeight="1">
      <c r="A137" s="96"/>
      <c r="B137" s="97"/>
      <c r="C137" s="158" t="s">
        <v>141</v>
      </c>
      <c r="D137" s="96"/>
      <c r="E137" s="96"/>
      <c r="F137" s="96"/>
      <c r="G137" s="96"/>
      <c r="H137" s="96"/>
      <c r="I137" s="96"/>
      <c r="J137" s="159">
        <f>BK137</f>
        <v>0</v>
      </c>
      <c r="K137" s="96"/>
      <c r="L137" s="97"/>
      <c r="M137" s="160"/>
      <c r="N137" s="161"/>
      <c r="O137" s="108"/>
      <c r="P137" s="162">
        <f>P138+P390</f>
        <v>666.7778659999999</v>
      </c>
      <c r="Q137" s="108"/>
      <c r="R137" s="162">
        <f>R138+R390</f>
        <v>162.85053550999999</v>
      </c>
      <c r="S137" s="108"/>
      <c r="T137" s="163">
        <f>T138+T390</f>
        <v>1.8560000000000001</v>
      </c>
      <c r="U137" s="96"/>
      <c r="V137" s="96"/>
      <c r="W137" s="96"/>
      <c r="X137" s="96"/>
      <c r="Y137" s="96"/>
      <c r="Z137" s="96"/>
      <c r="AA137" s="96"/>
      <c r="AB137" s="96"/>
      <c r="AC137" s="96"/>
      <c r="AD137" s="96"/>
      <c r="AE137" s="96"/>
      <c r="AT137" s="88" t="s">
        <v>72</v>
      </c>
      <c r="AU137" s="88" t="s">
        <v>111</v>
      </c>
      <c r="BK137" s="164">
        <f>BK138+BK390</f>
        <v>0</v>
      </c>
    </row>
    <row r="138" spans="1:65" s="165" customFormat="1" ht="25.9" customHeight="1">
      <c r="B138" s="166"/>
      <c r="D138" s="167" t="s">
        <v>72</v>
      </c>
      <c r="E138" s="168" t="s">
        <v>142</v>
      </c>
      <c r="F138" s="168" t="s">
        <v>143</v>
      </c>
      <c r="J138" s="169">
        <f>BK138</f>
        <v>0</v>
      </c>
      <c r="L138" s="166"/>
      <c r="M138" s="170"/>
      <c r="N138" s="171"/>
      <c r="O138" s="171"/>
      <c r="P138" s="172">
        <f>P139+P161+P219+P278+P294+P345+P348+P379+P388</f>
        <v>602.46930799999996</v>
      </c>
      <c r="Q138" s="171"/>
      <c r="R138" s="172">
        <f>R139+R161+R219+R278+R294+R345+R348+R379+R388</f>
        <v>161.24245549</v>
      </c>
      <c r="S138" s="171"/>
      <c r="T138" s="173">
        <f>T139+T161+T219+T278+T294+T345+T348+T379+T388</f>
        <v>1.8560000000000001</v>
      </c>
      <c r="AR138" s="167" t="s">
        <v>80</v>
      </c>
      <c r="AT138" s="174" t="s">
        <v>72</v>
      </c>
      <c r="AU138" s="174" t="s">
        <v>73</v>
      </c>
      <c r="AY138" s="167" t="s">
        <v>144</v>
      </c>
      <c r="BK138" s="175">
        <f>BK139+BK161+BK219+BK278+BK294+BK345+BK348+BK379+BK388</f>
        <v>0</v>
      </c>
    </row>
    <row r="139" spans="1:65" s="165" customFormat="1" ht="22.9" customHeight="1">
      <c r="B139" s="166"/>
      <c r="D139" s="167" t="s">
        <v>72</v>
      </c>
      <c r="E139" s="176" t="s">
        <v>80</v>
      </c>
      <c r="F139" s="176" t="s">
        <v>145</v>
      </c>
      <c r="J139" s="177">
        <f>BK139</f>
        <v>0</v>
      </c>
      <c r="L139" s="166"/>
      <c r="M139" s="170"/>
      <c r="N139" s="171"/>
      <c r="O139" s="171"/>
      <c r="P139" s="172">
        <f>SUM(P140:P160)</f>
        <v>57.679272000000005</v>
      </c>
      <c r="Q139" s="171"/>
      <c r="R139" s="172">
        <f>SUM(R140:R160)</f>
        <v>0</v>
      </c>
      <c r="S139" s="171"/>
      <c r="T139" s="173">
        <f>SUM(T140:T160)</f>
        <v>0</v>
      </c>
      <c r="AR139" s="167" t="s">
        <v>80</v>
      </c>
      <c r="AT139" s="174" t="s">
        <v>72</v>
      </c>
      <c r="AU139" s="174" t="s">
        <v>80</v>
      </c>
      <c r="AY139" s="167" t="s">
        <v>144</v>
      </c>
      <c r="BK139" s="175">
        <f>SUM(BK140:BK160)</f>
        <v>0</v>
      </c>
    </row>
    <row r="140" spans="1:65" s="100" customFormat="1" ht="33" customHeight="1">
      <c r="A140" s="96"/>
      <c r="B140" s="97"/>
      <c r="C140" s="178" t="s">
        <v>80</v>
      </c>
      <c r="D140" s="178" t="s">
        <v>146</v>
      </c>
      <c r="E140" s="179" t="s">
        <v>147</v>
      </c>
      <c r="F140" s="180" t="s">
        <v>148</v>
      </c>
      <c r="G140" s="181" t="s">
        <v>149</v>
      </c>
      <c r="H140" s="182">
        <v>32.698</v>
      </c>
      <c r="I140" s="74"/>
      <c r="J140" s="183">
        <f>ROUND(I140*H140,2)</f>
        <v>0</v>
      </c>
      <c r="K140" s="184"/>
      <c r="L140" s="97"/>
      <c r="M140" s="185" t="s">
        <v>1</v>
      </c>
      <c r="N140" s="186" t="s">
        <v>38</v>
      </c>
      <c r="O140" s="187">
        <v>1.72</v>
      </c>
      <c r="P140" s="187">
        <f>O140*H140</f>
        <v>56.240560000000002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96"/>
      <c r="V140" s="96"/>
      <c r="W140" s="96"/>
      <c r="X140" s="96"/>
      <c r="Y140" s="96"/>
      <c r="Z140" s="96"/>
      <c r="AA140" s="96"/>
      <c r="AB140" s="96"/>
      <c r="AC140" s="96"/>
      <c r="AD140" s="96"/>
      <c r="AE140" s="96"/>
      <c r="AR140" s="189" t="s">
        <v>150</v>
      </c>
      <c r="AT140" s="189" t="s">
        <v>146</v>
      </c>
      <c r="AU140" s="189" t="s">
        <v>82</v>
      </c>
      <c r="AY140" s="88" t="s">
        <v>144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88" t="s">
        <v>80</v>
      </c>
      <c r="BK140" s="190">
        <f>ROUND(I140*H140,2)</f>
        <v>0</v>
      </c>
      <c r="BL140" s="88" t="s">
        <v>150</v>
      </c>
      <c r="BM140" s="189" t="s">
        <v>151</v>
      </c>
    </row>
    <row r="141" spans="1:65" s="191" customFormat="1">
      <c r="B141" s="192"/>
      <c r="D141" s="193" t="s">
        <v>152</v>
      </c>
      <c r="E141" s="194" t="s">
        <v>1</v>
      </c>
      <c r="F141" s="195" t="s">
        <v>153</v>
      </c>
      <c r="H141" s="194" t="s">
        <v>1</v>
      </c>
      <c r="L141" s="192"/>
      <c r="M141" s="196"/>
      <c r="N141" s="197"/>
      <c r="O141" s="197"/>
      <c r="P141" s="197"/>
      <c r="Q141" s="197"/>
      <c r="R141" s="197"/>
      <c r="S141" s="197"/>
      <c r="T141" s="198"/>
      <c r="AT141" s="194" t="s">
        <v>152</v>
      </c>
      <c r="AU141" s="194" t="s">
        <v>82</v>
      </c>
      <c r="AV141" s="191" t="s">
        <v>80</v>
      </c>
      <c r="AW141" s="191" t="s">
        <v>30</v>
      </c>
      <c r="AX141" s="191" t="s">
        <v>73</v>
      </c>
      <c r="AY141" s="194" t="s">
        <v>144</v>
      </c>
    </row>
    <row r="142" spans="1:65" s="199" customFormat="1">
      <c r="B142" s="200"/>
      <c r="D142" s="193" t="s">
        <v>152</v>
      </c>
      <c r="E142" s="201" t="s">
        <v>1</v>
      </c>
      <c r="F142" s="202" t="s">
        <v>154</v>
      </c>
      <c r="H142" s="203">
        <v>5.1479999999999997</v>
      </c>
      <c r="L142" s="200"/>
      <c r="M142" s="204"/>
      <c r="N142" s="205"/>
      <c r="O142" s="205"/>
      <c r="P142" s="205"/>
      <c r="Q142" s="205"/>
      <c r="R142" s="205"/>
      <c r="S142" s="205"/>
      <c r="T142" s="206"/>
      <c r="AT142" s="201" t="s">
        <v>152</v>
      </c>
      <c r="AU142" s="201" t="s">
        <v>82</v>
      </c>
      <c r="AV142" s="199" t="s">
        <v>82</v>
      </c>
      <c r="AW142" s="199" t="s">
        <v>30</v>
      </c>
      <c r="AX142" s="199" t="s">
        <v>73</v>
      </c>
      <c r="AY142" s="201" t="s">
        <v>144</v>
      </c>
    </row>
    <row r="143" spans="1:65" s="191" customFormat="1">
      <c r="B143" s="192"/>
      <c r="D143" s="193" t="s">
        <v>152</v>
      </c>
      <c r="E143" s="194" t="s">
        <v>1</v>
      </c>
      <c r="F143" s="195" t="s">
        <v>155</v>
      </c>
      <c r="H143" s="194" t="s">
        <v>1</v>
      </c>
      <c r="L143" s="192"/>
      <c r="M143" s="196"/>
      <c r="N143" s="197"/>
      <c r="O143" s="197"/>
      <c r="P143" s="197"/>
      <c r="Q143" s="197"/>
      <c r="R143" s="197"/>
      <c r="S143" s="197"/>
      <c r="T143" s="198"/>
      <c r="AT143" s="194" t="s">
        <v>152</v>
      </c>
      <c r="AU143" s="194" t="s">
        <v>82</v>
      </c>
      <c r="AV143" s="191" t="s">
        <v>80</v>
      </c>
      <c r="AW143" s="191" t="s">
        <v>30</v>
      </c>
      <c r="AX143" s="191" t="s">
        <v>73</v>
      </c>
      <c r="AY143" s="194" t="s">
        <v>144</v>
      </c>
    </row>
    <row r="144" spans="1:65" s="199" customFormat="1">
      <c r="B144" s="200"/>
      <c r="D144" s="193" t="s">
        <v>152</v>
      </c>
      <c r="E144" s="201" t="s">
        <v>1</v>
      </c>
      <c r="F144" s="202" t="s">
        <v>156</v>
      </c>
      <c r="H144" s="203">
        <v>4.08</v>
      </c>
      <c r="L144" s="200"/>
      <c r="M144" s="204"/>
      <c r="N144" s="205"/>
      <c r="O144" s="205"/>
      <c r="P144" s="205"/>
      <c r="Q144" s="205"/>
      <c r="R144" s="205"/>
      <c r="S144" s="205"/>
      <c r="T144" s="206"/>
      <c r="AT144" s="201" t="s">
        <v>152</v>
      </c>
      <c r="AU144" s="201" t="s">
        <v>82</v>
      </c>
      <c r="AV144" s="199" t="s">
        <v>82</v>
      </c>
      <c r="AW144" s="199" t="s">
        <v>30</v>
      </c>
      <c r="AX144" s="199" t="s">
        <v>73</v>
      </c>
      <c r="AY144" s="201" t="s">
        <v>144</v>
      </c>
    </row>
    <row r="145" spans="1:65" s="191" customFormat="1">
      <c r="B145" s="192"/>
      <c r="D145" s="193" t="s">
        <v>152</v>
      </c>
      <c r="E145" s="194" t="s">
        <v>1</v>
      </c>
      <c r="F145" s="195" t="s">
        <v>157</v>
      </c>
      <c r="H145" s="194" t="s">
        <v>1</v>
      </c>
      <c r="L145" s="192"/>
      <c r="M145" s="196"/>
      <c r="N145" s="197"/>
      <c r="O145" s="197"/>
      <c r="P145" s="197"/>
      <c r="Q145" s="197"/>
      <c r="R145" s="197"/>
      <c r="S145" s="197"/>
      <c r="T145" s="198"/>
      <c r="AT145" s="194" t="s">
        <v>152</v>
      </c>
      <c r="AU145" s="194" t="s">
        <v>82</v>
      </c>
      <c r="AV145" s="191" t="s">
        <v>80</v>
      </c>
      <c r="AW145" s="191" t="s">
        <v>30</v>
      </c>
      <c r="AX145" s="191" t="s">
        <v>73</v>
      </c>
      <c r="AY145" s="194" t="s">
        <v>144</v>
      </c>
    </row>
    <row r="146" spans="1:65" s="199" customFormat="1">
      <c r="B146" s="200"/>
      <c r="D146" s="193" t="s">
        <v>152</v>
      </c>
      <c r="E146" s="201" t="s">
        <v>1</v>
      </c>
      <c r="F146" s="202" t="s">
        <v>158</v>
      </c>
      <c r="H146" s="203">
        <v>3.13</v>
      </c>
      <c r="L146" s="200"/>
      <c r="M146" s="204"/>
      <c r="N146" s="205"/>
      <c r="O146" s="205"/>
      <c r="P146" s="205"/>
      <c r="Q146" s="205"/>
      <c r="R146" s="205"/>
      <c r="S146" s="205"/>
      <c r="T146" s="206"/>
      <c r="AT146" s="201" t="s">
        <v>152</v>
      </c>
      <c r="AU146" s="201" t="s">
        <v>82</v>
      </c>
      <c r="AV146" s="199" t="s">
        <v>82</v>
      </c>
      <c r="AW146" s="199" t="s">
        <v>30</v>
      </c>
      <c r="AX146" s="199" t="s">
        <v>73</v>
      </c>
      <c r="AY146" s="201" t="s">
        <v>144</v>
      </c>
    </row>
    <row r="147" spans="1:65" s="191" customFormat="1">
      <c r="B147" s="192"/>
      <c r="D147" s="193" t="s">
        <v>152</v>
      </c>
      <c r="E147" s="194" t="s">
        <v>1</v>
      </c>
      <c r="F147" s="195" t="s">
        <v>159</v>
      </c>
      <c r="H147" s="194" t="s">
        <v>1</v>
      </c>
      <c r="L147" s="192"/>
      <c r="M147" s="196"/>
      <c r="N147" s="197"/>
      <c r="O147" s="197"/>
      <c r="P147" s="197"/>
      <c r="Q147" s="197"/>
      <c r="R147" s="197"/>
      <c r="S147" s="197"/>
      <c r="T147" s="198"/>
      <c r="AT147" s="194" t="s">
        <v>152</v>
      </c>
      <c r="AU147" s="194" t="s">
        <v>82</v>
      </c>
      <c r="AV147" s="191" t="s">
        <v>80</v>
      </c>
      <c r="AW147" s="191" t="s">
        <v>30</v>
      </c>
      <c r="AX147" s="191" t="s">
        <v>73</v>
      </c>
      <c r="AY147" s="194" t="s">
        <v>144</v>
      </c>
    </row>
    <row r="148" spans="1:65" s="199" customFormat="1">
      <c r="B148" s="200"/>
      <c r="D148" s="193" t="s">
        <v>152</v>
      </c>
      <c r="E148" s="201" t="s">
        <v>1</v>
      </c>
      <c r="F148" s="202" t="s">
        <v>160</v>
      </c>
      <c r="H148" s="203">
        <v>2.94</v>
      </c>
      <c r="L148" s="200"/>
      <c r="M148" s="204"/>
      <c r="N148" s="205"/>
      <c r="O148" s="205"/>
      <c r="P148" s="205"/>
      <c r="Q148" s="205"/>
      <c r="R148" s="205"/>
      <c r="S148" s="205"/>
      <c r="T148" s="206"/>
      <c r="AT148" s="201" t="s">
        <v>152</v>
      </c>
      <c r="AU148" s="201" t="s">
        <v>82</v>
      </c>
      <c r="AV148" s="199" t="s">
        <v>82</v>
      </c>
      <c r="AW148" s="199" t="s">
        <v>30</v>
      </c>
      <c r="AX148" s="199" t="s">
        <v>73</v>
      </c>
      <c r="AY148" s="201" t="s">
        <v>144</v>
      </c>
    </row>
    <row r="149" spans="1:65" s="191" customFormat="1">
      <c r="B149" s="192"/>
      <c r="D149" s="193" t="s">
        <v>152</v>
      </c>
      <c r="E149" s="194" t="s">
        <v>1</v>
      </c>
      <c r="F149" s="195" t="s">
        <v>161</v>
      </c>
      <c r="H149" s="194" t="s">
        <v>1</v>
      </c>
      <c r="L149" s="192"/>
      <c r="M149" s="196"/>
      <c r="N149" s="197"/>
      <c r="O149" s="197"/>
      <c r="P149" s="197"/>
      <c r="Q149" s="197"/>
      <c r="R149" s="197"/>
      <c r="S149" s="197"/>
      <c r="T149" s="198"/>
      <c r="AT149" s="194" t="s">
        <v>152</v>
      </c>
      <c r="AU149" s="194" t="s">
        <v>82</v>
      </c>
      <c r="AV149" s="191" t="s">
        <v>80</v>
      </c>
      <c r="AW149" s="191" t="s">
        <v>30</v>
      </c>
      <c r="AX149" s="191" t="s">
        <v>73</v>
      </c>
      <c r="AY149" s="194" t="s">
        <v>144</v>
      </c>
    </row>
    <row r="150" spans="1:65" s="199" customFormat="1">
      <c r="B150" s="200"/>
      <c r="D150" s="193" t="s">
        <v>152</v>
      </c>
      <c r="E150" s="201" t="s">
        <v>1</v>
      </c>
      <c r="F150" s="202" t="s">
        <v>162</v>
      </c>
      <c r="H150" s="203">
        <v>5.4</v>
      </c>
      <c r="L150" s="200"/>
      <c r="M150" s="204"/>
      <c r="N150" s="205"/>
      <c r="O150" s="205"/>
      <c r="P150" s="205"/>
      <c r="Q150" s="205"/>
      <c r="R150" s="205"/>
      <c r="S150" s="205"/>
      <c r="T150" s="206"/>
      <c r="AT150" s="201" t="s">
        <v>152</v>
      </c>
      <c r="AU150" s="201" t="s">
        <v>82</v>
      </c>
      <c r="AV150" s="199" t="s">
        <v>82</v>
      </c>
      <c r="AW150" s="199" t="s">
        <v>30</v>
      </c>
      <c r="AX150" s="199" t="s">
        <v>73</v>
      </c>
      <c r="AY150" s="201" t="s">
        <v>144</v>
      </c>
    </row>
    <row r="151" spans="1:65" s="191" customFormat="1">
      <c r="B151" s="192"/>
      <c r="D151" s="193" t="s">
        <v>152</v>
      </c>
      <c r="E151" s="194" t="s">
        <v>1</v>
      </c>
      <c r="F151" s="195" t="s">
        <v>163</v>
      </c>
      <c r="H151" s="194" t="s">
        <v>1</v>
      </c>
      <c r="L151" s="192"/>
      <c r="M151" s="196"/>
      <c r="N151" s="197"/>
      <c r="O151" s="197"/>
      <c r="P151" s="197"/>
      <c r="Q151" s="197"/>
      <c r="R151" s="197"/>
      <c r="S151" s="197"/>
      <c r="T151" s="198"/>
      <c r="AT151" s="194" t="s">
        <v>152</v>
      </c>
      <c r="AU151" s="194" t="s">
        <v>82</v>
      </c>
      <c r="AV151" s="191" t="s">
        <v>80</v>
      </c>
      <c r="AW151" s="191" t="s">
        <v>30</v>
      </c>
      <c r="AX151" s="191" t="s">
        <v>73</v>
      </c>
      <c r="AY151" s="194" t="s">
        <v>144</v>
      </c>
    </row>
    <row r="152" spans="1:65" s="199" customFormat="1">
      <c r="B152" s="200"/>
      <c r="D152" s="193" t="s">
        <v>152</v>
      </c>
      <c r="E152" s="201" t="s">
        <v>1</v>
      </c>
      <c r="F152" s="202" t="s">
        <v>164</v>
      </c>
      <c r="H152" s="203">
        <v>12</v>
      </c>
      <c r="L152" s="200"/>
      <c r="M152" s="204"/>
      <c r="N152" s="205"/>
      <c r="O152" s="205"/>
      <c r="P152" s="205"/>
      <c r="Q152" s="205"/>
      <c r="R152" s="205"/>
      <c r="S152" s="205"/>
      <c r="T152" s="206"/>
      <c r="AT152" s="201" t="s">
        <v>152</v>
      </c>
      <c r="AU152" s="201" t="s">
        <v>82</v>
      </c>
      <c r="AV152" s="199" t="s">
        <v>82</v>
      </c>
      <c r="AW152" s="199" t="s">
        <v>30</v>
      </c>
      <c r="AX152" s="199" t="s">
        <v>73</v>
      </c>
      <c r="AY152" s="201" t="s">
        <v>144</v>
      </c>
    </row>
    <row r="153" spans="1:65" s="207" customFormat="1">
      <c r="B153" s="208"/>
      <c r="D153" s="193" t="s">
        <v>152</v>
      </c>
      <c r="E153" s="209" t="s">
        <v>1</v>
      </c>
      <c r="F153" s="210" t="s">
        <v>165</v>
      </c>
      <c r="H153" s="211">
        <v>32.698</v>
      </c>
      <c r="L153" s="208"/>
      <c r="M153" s="212"/>
      <c r="N153" s="213"/>
      <c r="O153" s="213"/>
      <c r="P153" s="213"/>
      <c r="Q153" s="213"/>
      <c r="R153" s="213"/>
      <c r="S153" s="213"/>
      <c r="T153" s="214"/>
      <c r="AT153" s="209" t="s">
        <v>152</v>
      </c>
      <c r="AU153" s="209" t="s">
        <v>82</v>
      </c>
      <c r="AV153" s="207" t="s">
        <v>150</v>
      </c>
      <c r="AW153" s="207" t="s">
        <v>30</v>
      </c>
      <c r="AX153" s="207" t="s">
        <v>80</v>
      </c>
      <c r="AY153" s="209" t="s">
        <v>144</v>
      </c>
    </row>
    <row r="154" spans="1:65" s="100" customFormat="1" ht="16.5" customHeight="1">
      <c r="A154" s="96"/>
      <c r="B154" s="97"/>
      <c r="C154" s="178" t="s">
        <v>82</v>
      </c>
      <c r="D154" s="178" t="s">
        <v>146</v>
      </c>
      <c r="E154" s="179" t="s">
        <v>166</v>
      </c>
      <c r="F154" s="180" t="s">
        <v>167</v>
      </c>
      <c r="G154" s="181" t="s">
        <v>149</v>
      </c>
      <c r="H154" s="182">
        <v>32.698</v>
      </c>
      <c r="I154" s="74"/>
      <c r="J154" s="183">
        <f>ROUND(I154*H154,2)</f>
        <v>0</v>
      </c>
      <c r="K154" s="184"/>
      <c r="L154" s="97"/>
      <c r="M154" s="185" t="s">
        <v>1</v>
      </c>
      <c r="N154" s="186" t="s">
        <v>38</v>
      </c>
      <c r="O154" s="187">
        <v>0</v>
      </c>
      <c r="P154" s="187">
        <f t="shared" ref="P154:P159" si="0">O154*H154</f>
        <v>0</v>
      </c>
      <c r="Q154" s="187">
        <v>0</v>
      </c>
      <c r="R154" s="187">
        <f t="shared" ref="R154:R159" si="1">Q154*H154</f>
        <v>0</v>
      </c>
      <c r="S154" s="187">
        <v>0</v>
      </c>
      <c r="T154" s="188">
        <f t="shared" ref="T154:T159" si="2">S154*H154</f>
        <v>0</v>
      </c>
      <c r="U154" s="96"/>
      <c r="V154" s="96"/>
      <c r="W154" s="96"/>
      <c r="X154" s="96"/>
      <c r="Y154" s="96"/>
      <c r="Z154" s="96"/>
      <c r="AA154" s="96"/>
      <c r="AB154" s="96"/>
      <c r="AC154" s="96"/>
      <c r="AD154" s="96"/>
      <c r="AE154" s="96"/>
      <c r="AR154" s="189" t="s">
        <v>150</v>
      </c>
      <c r="AT154" s="189" t="s">
        <v>146</v>
      </c>
      <c r="AU154" s="189" t="s">
        <v>82</v>
      </c>
      <c r="AY154" s="88" t="s">
        <v>144</v>
      </c>
      <c r="BE154" s="190">
        <f t="shared" ref="BE154:BE159" si="3">IF(N154="základní",J154,0)</f>
        <v>0</v>
      </c>
      <c r="BF154" s="190">
        <f t="shared" ref="BF154:BF159" si="4">IF(N154="snížená",J154,0)</f>
        <v>0</v>
      </c>
      <c r="BG154" s="190">
        <f t="shared" ref="BG154:BG159" si="5">IF(N154="zákl. přenesená",J154,0)</f>
        <v>0</v>
      </c>
      <c r="BH154" s="190">
        <f t="shared" ref="BH154:BH159" si="6">IF(N154="sníž. přenesená",J154,0)</f>
        <v>0</v>
      </c>
      <c r="BI154" s="190">
        <f t="shared" ref="BI154:BI159" si="7">IF(N154="nulová",J154,0)</f>
        <v>0</v>
      </c>
      <c r="BJ154" s="88" t="s">
        <v>80</v>
      </c>
      <c r="BK154" s="190">
        <f t="shared" ref="BK154:BK159" si="8">ROUND(I154*H154,2)</f>
        <v>0</v>
      </c>
      <c r="BL154" s="88" t="s">
        <v>150</v>
      </c>
      <c r="BM154" s="189" t="s">
        <v>168</v>
      </c>
    </row>
    <row r="155" spans="1:65" s="100" customFormat="1" ht="37.9" customHeight="1">
      <c r="A155" s="96"/>
      <c r="B155" s="97"/>
      <c r="C155" s="178" t="s">
        <v>169</v>
      </c>
      <c r="D155" s="178" t="s">
        <v>146</v>
      </c>
      <c r="E155" s="179" t="s">
        <v>170</v>
      </c>
      <c r="F155" s="180" t="s">
        <v>171</v>
      </c>
      <c r="G155" s="181" t="s">
        <v>149</v>
      </c>
      <c r="H155" s="182">
        <v>32.698</v>
      </c>
      <c r="I155" s="74"/>
      <c r="J155" s="183">
        <f t="shared" ref="J155:J159" si="9">ROUND(I155*H155,2)</f>
        <v>0</v>
      </c>
      <c r="K155" s="184"/>
      <c r="L155" s="97"/>
      <c r="M155" s="185" t="s">
        <v>1</v>
      </c>
      <c r="N155" s="186" t="s">
        <v>38</v>
      </c>
      <c r="O155" s="187">
        <v>4.3999999999999997E-2</v>
      </c>
      <c r="P155" s="187">
        <f t="shared" si="0"/>
        <v>1.438712</v>
      </c>
      <c r="Q155" s="187">
        <v>0</v>
      </c>
      <c r="R155" s="187">
        <f t="shared" si="1"/>
        <v>0</v>
      </c>
      <c r="S155" s="187">
        <v>0</v>
      </c>
      <c r="T155" s="188">
        <f t="shared" si="2"/>
        <v>0</v>
      </c>
      <c r="U155" s="96"/>
      <c r="V155" s="96"/>
      <c r="W155" s="96"/>
      <c r="X155" s="96"/>
      <c r="Y155" s="96"/>
      <c r="Z155" s="96"/>
      <c r="AA155" s="96"/>
      <c r="AB155" s="96"/>
      <c r="AC155" s="96"/>
      <c r="AD155" s="96"/>
      <c r="AE155" s="96"/>
      <c r="AR155" s="189" t="s">
        <v>150</v>
      </c>
      <c r="AT155" s="189" t="s">
        <v>146</v>
      </c>
      <c r="AU155" s="189" t="s">
        <v>82</v>
      </c>
      <c r="AY155" s="88" t="s">
        <v>144</v>
      </c>
      <c r="BE155" s="190">
        <f t="shared" si="3"/>
        <v>0</v>
      </c>
      <c r="BF155" s="190">
        <f t="shared" si="4"/>
        <v>0</v>
      </c>
      <c r="BG155" s="190">
        <f t="shared" si="5"/>
        <v>0</v>
      </c>
      <c r="BH155" s="190">
        <f t="shared" si="6"/>
        <v>0</v>
      </c>
      <c r="BI155" s="190">
        <f t="shared" si="7"/>
        <v>0</v>
      </c>
      <c r="BJ155" s="88" t="s">
        <v>80</v>
      </c>
      <c r="BK155" s="190">
        <f t="shared" si="8"/>
        <v>0</v>
      </c>
      <c r="BL155" s="88" t="s">
        <v>150</v>
      </c>
      <c r="BM155" s="189" t="s">
        <v>172</v>
      </c>
    </row>
    <row r="156" spans="1:65" s="100" customFormat="1" ht="16.5" customHeight="1">
      <c r="A156" s="96"/>
      <c r="B156" s="97"/>
      <c r="C156" s="178" t="s">
        <v>150</v>
      </c>
      <c r="D156" s="178" t="s">
        <v>146</v>
      </c>
      <c r="E156" s="179" t="s">
        <v>173</v>
      </c>
      <c r="F156" s="180" t="s">
        <v>174</v>
      </c>
      <c r="G156" s="181" t="s">
        <v>149</v>
      </c>
      <c r="H156" s="182">
        <v>13</v>
      </c>
      <c r="I156" s="74"/>
      <c r="J156" s="183">
        <f t="shared" si="9"/>
        <v>0</v>
      </c>
      <c r="K156" s="184"/>
      <c r="L156" s="97"/>
      <c r="M156" s="185" t="s">
        <v>1</v>
      </c>
      <c r="N156" s="186" t="s">
        <v>38</v>
      </c>
      <c r="O156" s="187">
        <v>0</v>
      </c>
      <c r="P156" s="187">
        <f t="shared" si="0"/>
        <v>0</v>
      </c>
      <c r="Q156" s="187">
        <v>0</v>
      </c>
      <c r="R156" s="187">
        <f t="shared" si="1"/>
        <v>0</v>
      </c>
      <c r="S156" s="187">
        <v>0</v>
      </c>
      <c r="T156" s="188">
        <f t="shared" si="2"/>
        <v>0</v>
      </c>
      <c r="U156" s="96"/>
      <c r="V156" s="96"/>
      <c r="W156" s="96"/>
      <c r="X156" s="96"/>
      <c r="Y156" s="96"/>
      <c r="Z156" s="96"/>
      <c r="AA156" s="96"/>
      <c r="AB156" s="96"/>
      <c r="AC156" s="96"/>
      <c r="AD156" s="96"/>
      <c r="AE156" s="96"/>
      <c r="AR156" s="189" t="s">
        <v>150</v>
      </c>
      <c r="AT156" s="189" t="s">
        <v>146</v>
      </c>
      <c r="AU156" s="189" t="s">
        <v>82</v>
      </c>
      <c r="AY156" s="88" t="s">
        <v>144</v>
      </c>
      <c r="BE156" s="190">
        <f t="shared" si="3"/>
        <v>0</v>
      </c>
      <c r="BF156" s="190">
        <f t="shared" si="4"/>
        <v>0</v>
      </c>
      <c r="BG156" s="190">
        <f t="shared" si="5"/>
        <v>0</v>
      </c>
      <c r="BH156" s="190">
        <f t="shared" si="6"/>
        <v>0</v>
      </c>
      <c r="BI156" s="190">
        <f t="shared" si="7"/>
        <v>0</v>
      </c>
      <c r="BJ156" s="88" t="s">
        <v>80</v>
      </c>
      <c r="BK156" s="190">
        <f t="shared" si="8"/>
        <v>0</v>
      </c>
      <c r="BL156" s="88" t="s">
        <v>150</v>
      </c>
      <c r="BM156" s="189" t="s">
        <v>175</v>
      </c>
    </row>
    <row r="157" spans="1:65" s="100" customFormat="1" ht="21.75" customHeight="1">
      <c r="A157" s="96"/>
      <c r="B157" s="97"/>
      <c r="C157" s="178" t="s">
        <v>176</v>
      </c>
      <c r="D157" s="178" t="s">
        <v>146</v>
      </c>
      <c r="E157" s="179" t="s">
        <v>177</v>
      </c>
      <c r="F157" s="180" t="s">
        <v>178</v>
      </c>
      <c r="G157" s="181" t="s">
        <v>149</v>
      </c>
      <c r="H157" s="182">
        <v>13</v>
      </c>
      <c r="I157" s="74"/>
      <c r="J157" s="183">
        <f t="shared" si="9"/>
        <v>0</v>
      </c>
      <c r="K157" s="184"/>
      <c r="L157" s="97"/>
      <c r="M157" s="185" t="s">
        <v>1</v>
      </c>
      <c r="N157" s="186" t="s">
        <v>38</v>
      </c>
      <c r="O157" s="187">
        <v>0</v>
      </c>
      <c r="P157" s="187">
        <f t="shared" si="0"/>
        <v>0</v>
      </c>
      <c r="Q157" s="187">
        <v>0</v>
      </c>
      <c r="R157" s="187">
        <f t="shared" si="1"/>
        <v>0</v>
      </c>
      <c r="S157" s="187">
        <v>0</v>
      </c>
      <c r="T157" s="188">
        <f t="shared" si="2"/>
        <v>0</v>
      </c>
      <c r="U157" s="96"/>
      <c r="V157" s="96"/>
      <c r="W157" s="96"/>
      <c r="X157" s="96"/>
      <c r="Y157" s="96"/>
      <c r="Z157" s="96"/>
      <c r="AA157" s="96"/>
      <c r="AB157" s="96"/>
      <c r="AC157" s="96"/>
      <c r="AD157" s="96"/>
      <c r="AE157" s="96"/>
      <c r="AR157" s="189" t="s">
        <v>150</v>
      </c>
      <c r="AT157" s="189" t="s">
        <v>146</v>
      </c>
      <c r="AU157" s="189" t="s">
        <v>82</v>
      </c>
      <c r="AY157" s="88" t="s">
        <v>144</v>
      </c>
      <c r="BE157" s="190">
        <f t="shared" si="3"/>
        <v>0</v>
      </c>
      <c r="BF157" s="190">
        <f t="shared" si="4"/>
        <v>0</v>
      </c>
      <c r="BG157" s="190">
        <f t="shared" si="5"/>
        <v>0</v>
      </c>
      <c r="BH157" s="190">
        <f t="shared" si="6"/>
        <v>0</v>
      </c>
      <c r="BI157" s="190">
        <f t="shared" si="7"/>
        <v>0</v>
      </c>
      <c r="BJ157" s="88" t="s">
        <v>80</v>
      </c>
      <c r="BK157" s="190">
        <f t="shared" si="8"/>
        <v>0</v>
      </c>
      <c r="BL157" s="88" t="s">
        <v>150</v>
      </c>
      <c r="BM157" s="189" t="s">
        <v>179</v>
      </c>
    </row>
    <row r="158" spans="1:65" s="100" customFormat="1" ht="24.2" customHeight="1">
      <c r="A158" s="96"/>
      <c r="B158" s="97"/>
      <c r="C158" s="178" t="s">
        <v>180</v>
      </c>
      <c r="D158" s="178" t="s">
        <v>146</v>
      </c>
      <c r="E158" s="179" t="s">
        <v>181</v>
      </c>
      <c r="F158" s="180" t="s">
        <v>182</v>
      </c>
      <c r="G158" s="181" t="s">
        <v>149</v>
      </c>
      <c r="H158" s="182">
        <v>0</v>
      </c>
      <c r="I158" s="74"/>
      <c r="J158" s="183">
        <f t="shared" si="9"/>
        <v>0</v>
      </c>
      <c r="K158" s="184"/>
      <c r="L158" s="97"/>
      <c r="M158" s="185" t="s">
        <v>1</v>
      </c>
      <c r="N158" s="186" t="s">
        <v>38</v>
      </c>
      <c r="O158" s="187">
        <v>0.435</v>
      </c>
      <c r="P158" s="187">
        <f t="shared" si="0"/>
        <v>0</v>
      </c>
      <c r="Q158" s="187">
        <v>0</v>
      </c>
      <c r="R158" s="187">
        <f t="shared" si="1"/>
        <v>0</v>
      </c>
      <c r="S158" s="187">
        <v>0</v>
      </c>
      <c r="T158" s="188">
        <f t="shared" si="2"/>
        <v>0</v>
      </c>
      <c r="U158" s="96"/>
      <c r="V158" s="96"/>
      <c r="W158" s="96"/>
      <c r="X158" s="96"/>
      <c r="Y158" s="96"/>
      <c r="Z158" s="96"/>
      <c r="AA158" s="96"/>
      <c r="AB158" s="96"/>
      <c r="AC158" s="96"/>
      <c r="AD158" s="96"/>
      <c r="AE158" s="96"/>
      <c r="AR158" s="189" t="s">
        <v>150</v>
      </c>
      <c r="AT158" s="189" t="s">
        <v>146</v>
      </c>
      <c r="AU158" s="189" t="s">
        <v>82</v>
      </c>
      <c r="AY158" s="88" t="s">
        <v>144</v>
      </c>
      <c r="BE158" s="190">
        <f t="shared" si="3"/>
        <v>0</v>
      </c>
      <c r="BF158" s="190">
        <f t="shared" si="4"/>
        <v>0</v>
      </c>
      <c r="BG158" s="190">
        <f t="shared" si="5"/>
        <v>0</v>
      </c>
      <c r="BH158" s="190">
        <f t="shared" si="6"/>
        <v>0</v>
      </c>
      <c r="BI158" s="190">
        <f t="shared" si="7"/>
        <v>0</v>
      </c>
      <c r="BJ158" s="88" t="s">
        <v>80</v>
      </c>
      <c r="BK158" s="190">
        <f t="shared" si="8"/>
        <v>0</v>
      </c>
      <c r="BL158" s="88" t="s">
        <v>150</v>
      </c>
      <c r="BM158" s="189" t="s">
        <v>183</v>
      </c>
    </row>
    <row r="159" spans="1:65" s="100" customFormat="1" ht="16.5" customHeight="1">
      <c r="A159" s="96"/>
      <c r="B159" s="97"/>
      <c r="C159" s="215" t="s">
        <v>184</v>
      </c>
      <c r="D159" s="215" t="s">
        <v>185</v>
      </c>
      <c r="E159" s="216" t="s">
        <v>186</v>
      </c>
      <c r="F159" s="217" t="s">
        <v>187</v>
      </c>
      <c r="G159" s="218" t="s">
        <v>188</v>
      </c>
      <c r="H159" s="219">
        <v>0</v>
      </c>
      <c r="I159" s="75"/>
      <c r="J159" s="220">
        <f t="shared" si="9"/>
        <v>0</v>
      </c>
      <c r="K159" s="221"/>
      <c r="L159" s="222"/>
      <c r="M159" s="223" t="s">
        <v>1</v>
      </c>
      <c r="N159" s="224" t="s">
        <v>38</v>
      </c>
      <c r="O159" s="187">
        <v>0</v>
      </c>
      <c r="P159" s="187">
        <f t="shared" si="0"/>
        <v>0</v>
      </c>
      <c r="Q159" s="187">
        <v>1</v>
      </c>
      <c r="R159" s="187">
        <f t="shared" si="1"/>
        <v>0</v>
      </c>
      <c r="S159" s="187">
        <v>0</v>
      </c>
      <c r="T159" s="188">
        <f t="shared" si="2"/>
        <v>0</v>
      </c>
      <c r="U159" s="96"/>
      <c r="V159" s="96"/>
      <c r="W159" s="96"/>
      <c r="X159" s="96"/>
      <c r="Y159" s="96"/>
      <c r="Z159" s="96"/>
      <c r="AA159" s="96"/>
      <c r="AB159" s="96"/>
      <c r="AC159" s="96"/>
      <c r="AD159" s="96"/>
      <c r="AE159" s="96"/>
      <c r="AR159" s="189" t="s">
        <v>189</v>
      </c>
      <c r="AT159" s="189" t="s">
        <v>185</v>
      </c>
      <c r="AU159" s="189" t="s">
        <v>82</v>
      </c>
      <c r="AY159" s="88" t="s">
        <v>144</v>
      </c>
      <c r="BE159" s="190">
        <f t="shared" si="3"/>
        <v>0</v>
      </c>
      <c r="BF159" s="190">
        <f t="shared" si="4"/>
        <v>0</v>
      </c>
      <c r="BG159" s="190">
        <f t="shared" si="5"/>
        <v>0</v>
      </c>
      <c r="BH159" s="190">
        <f t="shared" si="6"/>
        <v>0</v>
      </c>
      <c r="BI159" s="190">
        <f t="shared" si="7"/>
        <v>0</v>
      </c>
      <c r="BJ159" s="88" t="s">
        <v>80</v>
      </c>
      <c r="BK159" s="190">
        <f t="shared" si="8"/>
        <v>0</v>
      </c>
      <c r="BL159" s="88" t="s">
        <v>150</v>
      </c>
      <c r="BM159" s="189" t="s">
        <v>190</v>
      </c>
    </row>
    <row r="160" spans="1:65" s="199" customFormat="1">
      <c r="B160" s="200"/>
      <c r="D160" s="193" t="s">
        <v>152</v>
      </c>
      <c r="F160" s="202" t="s">
        <v>191</v>
      </c>
      <c r="H160" s="203">
        <v>0</v>
      </c>
      <c r="L160" s="200"/>
      <c r="M160" s="204"/>
      <c r="N160" s="205"/>
      <c r="O160" s="205"/>
      <c r="P160" s="205"/>
      <c r="Q160" s="205"/>
      <c r="R160" s="205"/>
      <c r="S160" s="205"/>
      <c r="T160" s="206"/>
      <c r="AT160" s="201" t="s">
        <v>152</v>
      </c>
      <c r="AU160" s="201" t="s">
        <v>82</v>
      </c>
      <c r="AV160" s="199" t="s">
        <v>82</v>
      </c>
      <c r="AW160" s="199" t="s">
        <v>3</v>
      </c>
      <c r="AX160" s="199" t="s">
        <v>80</v>
      </c>
      <c r="AY160" s="201" t="s">
        <v>144</v>
      </c>
    </row>
    <row r="161" spans="1:65" s="165" customFormat="1" ht="22.9" customHeight="1">
      <c r="B161" s="166"/>
      <c r="D161" s="167" t="s">
        <v>72</v>
      </c>
      <c r="E161" s="176" t="s">
        <v>82</v>
      </c>
      <c r="F161" s="176" t="s">
        <v>192</v>
      </c>
      <c r="J161" s="177">
        <f>BK161</f>
        <v>0</v>
      </c>
      <c r="L161" s="166"/>
      <c r="M161" s="170"/>
      <c r="N161" s="171"/>
      <c r="O161" s="171"/>
      <c r="P161" s="172">
        <f>SUM(P162:P218)</f>
        <v>19.219182</v>
      </c>
      <c r="Q161" s="171"/>
      <c r="R161" s="172">
        <f>SUM(R162:R218)</f>
        <v>12.700323329999998</v>
      </c>
      <c r="S161" s="171"/>
      <c r="T161" s="173">
        <f>SUM(T162:T218)</f>
        <v>0</v>
      </c>
      <c r="AR161" s="167" t="s">
        <v>80</v>
      </c>
      <c r="AT161" s="174" t="s">
        <v>72</v>
      </c>
      <c r="AU161" s="174" t="s">
        <v>80</v>
      </c>
      <c r="AY161" s="167" t="s">
        <v>144</v>
      </c>
      <c r="BK161" s="175">
        <f>SUM(BK162:BK218)</f>
        <v>0</v>
      </c>
    </row>
    <row r="162" spans="1:65" s="100" customFormat="1" ht="24.2" customHeight="1">
      <c r="A162" s="96"/>
      <c r="B162" s="97"/>
      <c r="C162" s="178" t="s">
        <v>189</v>
      </c>
      <c r="D162" s="178" t="s">
        <v>146</v>
      </c>
      <c r="E162" s="179" t="s">
        <v>193</v>
      </c>
      <c r="F162" s="180" t="s">
        <v>194</v>
      </c>
      <c r="G162" s="181" t="s">
        <v>149</v>
      </c>
      <c r="H162" s="182">
        <v>1.4750000000000001</v>
      </c>
      <c r="I162" s="74"/>
      <c r="J162" s="183">
        <f>ROUND(I162*H162,2)</f>
        <v>0</v>
      </c>
      <c r="K162" s="184"/>
      <c r="L162" s="97"/>
      <c r="M162" s="185" t="s">
        <v>1</v>
      </c>
      <c r="N162" s="186" t="s">
        <v>38</v>
      </c>
      <c r="O162" s="187">
        <v>1.083</v>
      </c>
      <c r="P162" s="187">
        <f>O162*H162</f>
        <v>1.5974250000000001</v>
      </c>
      <c r="Q162" s="187">
        <v>2.16</v>
      </c>
      <c r="R162" s="187">
        <f>Q162*H162</f>
        <v>3.1860000000000004</v>
      </c>
      <c r="S162" s="187">
        <v>0</v>
      </c>
      <c r="T162" s="188">
        <f>S162*H162</f>
        <v>0</v>
      </c>
      <c r="U162" s="96"/>
      <c r="V162" s="96"/>
      <c r="W162" s="96"/>
      <c r="X162" s="96"/>
      <c r="Y162" s="96"/>
      <c r="Z162" s="96"/>
      <c r="AA162" s="96"/>
      <c r="AB162" s="96"/>
      <c r="AC162" s="96"/>
      <c r="AD162" s="96"/>
      <c r="AE162" s="96"/>
      <c r="AR162" s="189" t="s">
        <v>150</v>
      </c>
      <c r="AT162" s="189" t="s">
        <v>146</v>
      </c>
      <c r="AU162" s="189" t="s">
        <v>82</v>
      </c>
      <c r="AY162" s="88" t="s">
        <v>144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88" t="s">
        <v>80</v>
      </c>
      <c r="BK162" s="190">
        <f>ROUND(I162*H162,2)</f>
        <v>0</v>
      </c>
      <c r="BL162" s="88" t="s">
        <v>150</v>
      </c>
      <c r="BM162" s="189" t="s">
        <v>195</v>
      </c>
    </row>
    <row r="163" spans="1:65" s="191" customFormat="1">
      <c r="B163" s="192"/>
      <c r="D163" s="193" t="s">
        <v>152</v>
      </c>
      <c r="E163" s="194" t="s">
        <v>1</v>
      </c>
      <c r="F163" s="195" t="s">
        <v>196</v>
      </c>
      <c r="H163" s="194" t="s">
        <v>1</v>
      </c>
      <c r="L163" s="192"/>
      <c r="M163" s="196"/>
      <c r="N163" s="197"/>
      <c r="O163" s="197"/>
      <c r="P163" s="197"/>
      <c r="Q163" s="197"/>
      <c r="R163" s="197"/>
      <c r="S163" s="197"/>
      <c r="T163" s="198"/>
      <c r="AT163" s="194" t="s">
        <v>152</v>
      </c>
      <c r="AU163" s="194" t="s">
        <v>82</v>
      </c>
      <c r="AV163" s="191" t="s">
        <v>80</v>
      </c>
      <c r="AW163" s="191" t="s">
        <v>30</v>
      </c>
      <c r="AX163" s="191" t="s">
        <v>73</v>
      </c>
      <c r="AY163" s="194" t="s">
        <v>144</v>
      </c>
    </row>
    <row r="164" spans="1:65" s="199" customFormat="1">
      <c r="B164" s="200"/>
      <c r="D164" s="193" t="s">
        <v>152</v>
      </c>
      <c r="E164" s="201" t="s">
        <v>1</v>
      </c>
      <c r="F164" s="202" t="s">
        <v>197</v>
      </c>
      <c r="H164" s="203">
        <v>3.7999999999999999E-2</v>
      </c>
      <c r="L164" s="200"/>
      <c r="M164" s="204"/>
      <c r="N164" s="205"/>
      <c r="O164" s="205"/>
      <c r="P164" s="205"/>
      <c r="Q164" s="205"/>
      <c r="R164" s="205"/>
      <c r="S164" s="205"/>
      <c r="T164" s="206"/>
      <c r="AT164" s="201" t="s">
        <v>152</v>
      </c>
      <c r="AU164" s="201" t="s">
        <v>82</v>
      </c>
      <c r="AV164" s="199" t="s">
        <v>82</v>
      </c>
      <c r="AW164" s="199" t="s">
        <v>30</v>
      </c>
      <c r="AX164" s="199" t="s">
        <v>73</v>
      </c>
      <c r="AY164" s="201" t="s">
        <v>144</v>
      </c>
    </row>
    <row r="165" spans="1:65" s="199" customFormat="1">
      <c r="B165" s="200"/>
      <c r="D165" s="193" t="s">
        <v>152</v>
      </c>
      <c r="E165" s="201" t="s">
        <v>1</v>
      </c>
      <c r="F165" s="202" t="s">
        <v>198</v>
      </c>
      <c r="H165" s="203">
        <v>0.17499999999999999</v>
      </c>
      <c r="L165" s="200"/>
      <c r="M165" s="204"/>
      <c r="N165" s="205"/>
      <c r="O165" s="205"/>
      <c r="P165" s="205"/>
      <c r="Q165" s="205"/>
      <c r="R165" s="205"/>
      <c r="S165" s="205"/>
      <c r="T165" s="206"/>
      <c r="AT165" s="201" t="s">
        <v>152</v>
      </c>
      <c r="AU165" s="201" t="s">
        <v>82</v>
      </c>
      <c r="AV165" s="199" t="s">
        <v>82</v>
      </c>
      <c r="AW165" s="199" t="s">
        <v>30</v>
      </c>
      <c r="AX165" s="199" t="s">
        <v>73</v>
      </c>
      <c r="AY165" s="201" t="s">
        <v>144</v>
      </c>
    </row>
    <row r="166" spans="1:65" s="199" customFormat="1">
      <c r="B166" s="200"/>
      <c r="D166" s="193" t="s">
        <v>152</v>
      </c>
      <c r="E166" s="201" t="s">
        <v>1</v>
      </c>
      <c r="F166" s="202" t="s">
        <v>199</v>
      </c>
      <c r="H166" s="203">
        <v>0.255</v>
      </c>
      <c r="L166" s="200"/>
      <c r="M166" s="204"/>
      <c r="N166" s="205"/>
      <c r="O166" s="205"/>
      <c r="P166" s="205"/>
      <c r="Q166" s="205"/>
      <c r="R166" s="205"/>
      <c r="S166" s="205"/>
      <c r="T166" s="206"/>
      <c r="AT166" s="201" t="s">
        <v>152</v>
      </c>
      <c r="AU166" s="201" t="s">
        <v>82</v>
      </c>
      <c r="AV166" s="199" t="s">
        <v>82</v>
      </c>
      <c r="AW166" s="199" t="s">
        <v>30</v>
      </c>
      <c r="AX166" s="199" t="s">
        <v>73</v>
      </c>
      <c r="AY166" s="201" t="s">
        <v>144</v>
      </c>
    </row>
    <row r="167" spans="1:65" s="199" customFormat="1">
      <c r="B167" s="200"/>
      <c r="D167" s="193" t="s">
        <v>152</v>
      </c>
      <c r="E167" s="201" t="s">
        <v>1</v>
      </c>
      <c r="F167" s="202" t="s">
        <v>200</v>
      </c>
      <c r="H167" s="203">
        <v>0.18</v>
      </c>
      <c r="L167" s="200"/>
      <c r="M167" s="204"/>
      <c r="N167" s="205"/>
      <c r="O167" s="205"/>
      <c r="P167" s="205"/>
      <c r="Q167" s="205"/>
      <c r="R167" s="205"/>
      <c r="S167" s="205"/>
      <c r="T167" s="206"/>
      <c r="AT167" s="201" t="s">
        <v>152</v>
      </c>
      <c r="AU167" s="201" t="s">
        <v>82</v>
      </c>
      <c r="AV167" s="199" t="s">
        <v>82</v>
      </c>
      <c r="AW167" s="199" t="s">
        <v>30</v>
      </c>
      <c r="AX167" s="199" t="s">
        <v>73</v>
      </c>
      <c r="AY167" s="201" t="s">
        <v>144</v>
      </c>
    </row>
    <row r="168" spans="1:65" s="199" customFormat="1">
      <c r="B168" s="200"/>
      <c r="D168" s="193" t="s">
        <v>152</v>
      </c>
      <c r="E168" s="201" t="s">
        <v>1</v>
      </c>
      <c r="F168" s="202" t="s">
        <v>201</v>
      </c>
      <c r="H168" s="203">
        <v>0.17</v>
      </c>
      <c r="L168" s="200"/>
      <c r="M168" s="204"/>
      <c r="N168" s="205"/>
      <c r="O168" s="205"/>
      <c r="P168" s="205"/>
      <c r="Q168" s="205"/>
      <c r="R168" s="205"/>
      <c r="S168" s="205"/>
      <c r="T168" s="206"/>
      <c r="AT168" s="201" t="s">
        <v>152</v>
      </c>
      <c r="AU168" s="201" t="s">
        <v>82</v>
      </c>
      <c r="AV168" s="199" t="s">
        <v>82</v>
      </c>
      <c r="AW168" s="199" t="s">
        <v>30</v>
      </c>
      <c r="AX168" s="199" t="s">
        <v>73</v>
      </c>
      <c r="AY168" s="201" t="s">
        <v>144</v>
      </c>
    </row>
    <row r="169" spans="1:65" s="199" customFormat="1">
      <c r="B169" s="200"/>
      <c r="D169" s="193" t="s">
        <v>152</v>
      </c>
      <c r="E169" s="201" t="s">
        <v>1</v>
      </c>
      <c r="F169" s="202" t="s">
        <v>202</v>
      </c>
      <c r="H169" s="203">
        <v>4.4999999999999998E-2</v>
      </c>
      <c r="L169" s="200"/>
      <c r="M169" s="204"/>
      <c r="N169" s="205"/>
      <c r="O169" s="205"/>
      <c r="P169" s="205"/>
      <c r="Q169" s="205"/>
      <c r="R169" s="205"/>
      <c r="S169" s="205"/>
      <c r="T169" s="206"/>
      <c r="AT169" s="201" t="s">
        <v>152</v>
      </c>
      <c r="AU169" s="201" t="s">
        <v>82</v>
      </c>
      <c r="AV169" s="199" t="s">
        <v>82</v>
      </c>
      <c r="AW169" s="199" t="s">
        <v>30</v>
      </c>
      <c r="AX169" s="199" t="s">
        <v>73</v>
      </c>
      <c r="AY169" s="201" t="s">
        <v>144</v>
      </c>
    </row>
    <row r="170" spans="1:65" s="199" customFormat="1">
      <c r="B170" s="200"/>
      <c r="D170" s="193" t="s">
        <v>152</v>
      </c>
      <c r="E170" s="201" t="s">
        <v>1</v>
      </c>
      <c r="F170" s="202" t="s">
        <v>203</v>
      </c>
      <c r="H170" s="203">
        <v>0.115</v>
      </c>
      <c r="L170" s="200"/>
      <c r="M170" s="204"/>
      <c r="N170" s="205"/>
      <c r="O170" s="205"/>
      <c r="P170" s="205"/>
      <c r="Q170" s="205"/>
      <c r="R170" s="205"/>
      <c r="S170" s="205"/>
      <c r="T170" s="206"/>
      <c r="AT170" s="201" t="s">
        <v>152</v>
      </c>
      <c r="AU170" s="201" t="s">
        <v>82</v>
      </c>
      <c r="AV170" s="199" t="s">
        <v>82</v>
      </c>
      <c r="AW170" s="199" t="s">
        <v>30</v>
      </c>
      <c r="AX170" s="199" t="s">
        <v>73</v>
      </c>
      <c r="AY170" s="201" t="s">
        <v>144</v>
      </c>
    </row>
    <row r="171" spans="1:65" s="199" customFormat="1">
      <c r="B171" s="200"/>
      <c r="D171" s="193" t="s">
        <v>152</v>
      </c>
      <c r="E171" s="201" t="s">
        <v>1</v>
      </c>
      <c r="F171" s="202" t="s">
        <v>204</v>
      </c>
      <c r="H171" s="203">
        <v>0.06</v>
      </c>
      <c r="L171" s="200"/>
      <c r="M171" s="204"/>
      <c r="N171" s="205"/>
      <c r="O171" s="205"/>
      <c r="P171" s="205"/>
      <c r="Q171" s="205"/>
      <c r="R171" s="205"/>
      <c r="S171" s="205"/>
      <c r="T171" s="206"/>
      <c r="AT171" s="201" t="s">
        <v>152</v>
      </c>
      <c r="AU171" s="201" t="s">
        <v>82</v>
      </c>
      <c r="AV171" s="199" t="s">
        <v>82</v>
      </c>
      <c r="AW171" s="199" t="s">
        <v>30</v>
      </c>
      <c r="AX171" s="199" t="s">
        <v>73</v>
      </c>
      <c r="AY171" s="201" t="s">
        <v>144</v>
      </c>
    </row>
    <row r="172" spans="1:65" s="191" customFormat="1">
      <c r="B172" s="192"/>
      <c r="D172" s="193" t="s">
        <v>152</v>
      </c>
      <c r="E172" s="194" t="s">
        <v>1</v>
      </c>
      <c r="F172" s="195" t="s">
        <v>205</v>
      </c>
      <c r="H172" s="194" t="s">
        <v>1</v>
      </c>
      <c r="L172" s="192"/>
      <c r="M172" s="196"/>
      <c r="N172" s="197"/>
      <c r="O172" s="197"/>
      <c r="P172" s="197"/>
      <c r="Q172" s="197"/>
      <c r="R172" s="197"/>
      <c r="S172" s="197"/>
      <c r="T172" s="198"/>
      <c r="AT172" s="194" t="s">
        <v>152</v>
      </c>
      <c r="AU172" s="194" t="s">
        <v>82</v>
      </c>
      <c r="AV172" s="191" t="s">
        <v>80</v>
      </c>
      <c r="AW172" s="191" t="s">
        <v>30</v>
      </c>
      <c r="AX172" s="191" t="s">
        <v>73</v>
      </c>
      <c r="AY172" s="194" t="s">
        <v>144</v>
      </c>
    </row>
    <row r="173" spans="1:65" s="199" customFormat="1">
      <c r="B173" s="200"/>
      <c r="D173" s="193" t="s">
        <v>152</v>
      </c>
      <c r="E173" s="201" t="s">
        <v>1</v>
      </c>
      <c r="F173" s="202" t="s">
        <v>206</v>
      </c>
      <c r="H173" s="203">
        <v>0.20699999999999999</v>
      </c>
      <c r="L173" s="200"/>
      <c r="M173" s="204"/>
      <c r="N173" s="205"/>
      <c r="O173" s="205"/>
      <c r="P173" s="205"/>
      <c r="Q173" s="205"/>
      <c r="R173" s="205"/>
      <c r="S173" s="205"/>
      <c r="T173" s="206"/>
      <c r="AT173" s="201" t="s">
        <v>152</v>
      </c>
      <c r="AU173" s="201" t="s">
        <v>82</v>
      </c>
      <c r="AV173" s="199" t="s">
        <v>82</v>
      </c>
      <c r="AW173" s="199" t="s">
        <v>30</v>
      </c>
      <c r="AX173" s="199" t="s">
        <v>73</v>
      </c>
      <c r="AY173" s="201" t="s">
        <v>144</v>
      </c>
    </row>
    <row r="174" spans="1:65" s="191" customFormat="1">
      <c r="B174" s="192"/>
      <c r="D174" s="193" t="s">
        <v>152</v>
      </c>
      <c r="E174" s="194" t="s">
        <v>1</v>
      </c>
      <c r="F174" s="195" t="s">
        <v>207</v>
      </c>
      <c r="H174" s="194" t="s">
        <v>1</v>
      </c>
      <c r="L174" s="192"/>
      <c r="M174" s="196"/>
      <c r="N174" s="197"/>
      <c r="O174" s="197"/>
      <c r="P174" s="197"/>
      <c r="Q174" s="197"/>
      <c r="R174" s="197"/>
      <c r="S174" s="197"/>
      <c r="T174" s="198"/>
      <c r="AT174" s="194" t="s">
        <v>152</v>
      </c>
      <c r="AU174" s="194" t="s">
        <v>82</v>
      </c>
      <c r="AV174" s="191" t="s">
        <v>80</v>
      </c>
      <c r="AW174" s="191" t="s">
        <v>30</v>
      </c>
      <c r="AX174" s="191" t="s">
        <v>73</v>
      </c>
      <c r="AY174" s="194" t="s">
        <v>144</v>
      </c>
    </row>
    <row r="175" spans="1:65" s="199" customFormat="1">
      <c r="B175" s="200"/>
      <c r="D175" s="193" t="s">
        <v>152</v>
      </c>
      <c r="E175" s="201" t="s">
        <v>1</v>
      </c>
      <c r="F175" s="202" t="s">
        <v>208</v>
      </c>
      <c r="H175" s="203">
        <v>0.23</v>
      </c>
      <c r="L175" s="200"/>
      <c r="M175" s="204"/>
      <c r="N175" s="205"/>
      <c r="O175" s="205"/>
      <c r="P175" s="205"/>
      <c r="Q175" s="205"/>
      <c r="R175" s="205"/>
      <c r="S175" s="205"/>
      <c r="T175" s="206"/>
      <c r="AT175" s="201" t="s">
        <v>152</v>
      </c>
      <c r="AU175" s="201" t="s">
        <v>82</v>
      </c>
      <c r="AV175" s="199" t="s">
        <v>82</v>
      </c>
      <c r="AW175" s="199" t="s">
        <v>30</v>
      </c>
      <c r="AX175" s="199" t="s">
        <v>73</v>
      </c>
      <c r="AY175" s="201" t="s">
        <v>144</v>
      </c>
    </row>
    <row r="176" spans="1:65" s="207" customFormat="1">
      <c r="B176" s="208"/>
      <c r="D176" s="193" t="s">
        <v>152</v>
      </c>
      <c r="E176" s="209" t="s">
        <v>1</v>
      </c>
      <c r="F176" s="210" t="s">
        <v>165</v>
      </c>
      <c r="H176" s="211">
        <v>1.4750000000000001</v>
      </c>
      <c r="L176" s="208"/>
      <c r="M176" s="212"/>
      <c r="N176" s="213"/>
      <c r="O176" s="213"/>
      <c r="P176" s="213"/>
      <c r="Q176" s="213"/>
      <c r="R176" s="213"/>
      <c r="S176" s="213"/>
      <c r="T176" s="214"/>
      <c r="AT176" s="209" t="s">
        <v>152</v>
      </c>
      <c r="AU176" s="209" t="s">
        <v>82</v>
      </c>
      <c r="AV176" s="207" t="s">
        <v>150</v>
      </c>
      <c r="AW176" s="207" t="s">
        <v>30</v>
      </c>
      <c r="AX176" s="207" t="s">
        <v>80</v>
      </c>
      <c r="AY176" s="209" t="s">
        <v>144</v>
      </c>
    </row>
    <row r="177" spans="1:65" s="100" customFormat="1" ht="24.2" customHeight="1">
      <c r="A177" s="96"/>
      <c r="B177" s="97"/>
      <c r="C177" s="178" t="s">
        <v>209</v>
      </c>
      <c r="D177" s="178" t="s">
        <v>146</v>
      </c>
      <c r="E177" s="179" t="s">
        <v>210</v>
      </c>
      <c r="F177" s="180" t="s">
        <v>211</v>
      </c>
      <c r="G177" s="181" t="s">
        <v>149</v>
      </c>
      <c r="H177" s="182">
        <v>2.4089999999999998</v>
      </c>
      <c r="I177" s="74"/>
      <c r="J177" s="183">
        <f>ROUND(I177*H177,2)</f>
        <v>0</v>
      </c>
      <c r="K177" s="184"/>
      <c r="L177" s="97"/>
      <c r="M177" s="185" t="s">
        <v>1</v>
      </c>
      <c r="N177" s="186" t="s">
        <v>38</v>
      </c>
      <c r="O177" s="187">
        <v>0.629</v>
      </c>
      <c r="P177" s="187">
        <f>O177*H177</f>
        <v>1.515261</v>
      </c>
      <c r="Q177" s="187">
        <v>2.5018699999999998</v>
      </c>
      <c r="R177" s="187">
        <f>Q177*H177</f>
        <v>6.0270048299999992</v>
      </c>
      <c r="S177" s="187">
        <v>0</v>
      </c>
      <c r="T177" s="188">
        <f>S177*H177</f>
        <v>0</v>
      </c>
      <c r="U177" s="96"/>
      <c r="V177" s="96"/>
      <c r="W177" s="96"/>
      <c r="X177" s="96"/>
      <c r="Y177" s="96"/>
      <c r="Z177" s="96"/>
      <c r="AA177" s="96"/>
      <c r="AB177" s="96"/>
      <c r="AC177" s="96"/>
      <c r="AD177" s="96"/>
      <c r="AE177" s="96"/>
      <c r="AR177" s="189" t="s">
        <v>150</v>
      </c>
      <c r="AT177" s="189" t="s">
        <v>146</v>
      </c>
      <c r="AU177" s="189" t="s">
        <v>82</v>
      </c>
      <c r="AY177" s="88" t="s">
        <v>144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88" t="s">
        <v>80</v>
      </c>
      <c r="BK177" s="190">
        <f>ROUND(I177*H177,2)</f>
        <v>0</v>
      </c>
      <c r="BL177" s="88" t="s">
        <v>150</v>
      </c>
      <c r="BM177" s="189" t="s">
        <v>212</v>
      </c>
    </row>
    <row r="178" spans="1:65" s="191" customFormat="1">
      <c r="B178" s="192"/>
      <c r="D178" s="193" t="s">
        <v>152</v>
      </c>
      <c r="E178" s="194" t="s">
        <v>1</v>
      </c>
      <c r="F178" s="195" t="s">
        <v>196</v>
      </c>
      <c r="H178" s="194" t="s">
        <v>1</v>
      </c>
      <c r="L178" s="192"/>
      <c r="M178" s="196"/>
      <c r="N178" s="197"/>
      <c r="O178" s="197"/>
      <c r="P178" s="197"/>
      <c r="Q178" s="197"/>
      <c r="R178" s="197"/>
      <c r="S178" s="197"/>
      <c r="T178" s="198"/>
      <c r="AT178" s="194" t="s">
        <v>152</v>
      </c>
      <c r="AU178" s="194" t="s">
        <v>82</v>
      </c>
      <c r="AV178" s="191" t="s">
        <v>80</v>
      </c>
      <c r="AW178" s="191" t="s">
        <v>30</v>
      </c>
      <c r="AX178" s="191" t="s">
        <v>73</v>
      </c>
      <c r="AY178" s="194" t="s">
        <v>144</v>
      </c>
    </row>
    <row r="179" spans="1:65" s="199" customFormat="1">
      <c r="B179" s="200"/>
      <c r="D179" s="193" t="s">
        <v>152</v>
      </c>
      <c r="E179" s="201" t="s">
        <v>1</v>
      </c>
      <c r="F179" s="202" t="s">
        <v>213</v>
      </c>
      <c r="H179" s="203">
        <v>6.8000000000000005E-2</v>
      </c>
      <c r="L179" s="200"/>
      <c r="M179" s="204"/>
      <c r="N179" s="205"/>
      <c r="O179" s="205"/>
      <c r="P179" s="205"/>
      <c r="Q179" s="205"/>
      <c r="R179" s="205"/>
      <c r="S179" s="205"/>
      <c r="T179" s="206"/>
      <c r="AT179" s="201" t="s">
        <v>152</v>
      </c>
      <c r="AU179" s="201" t="s">
        <v>82</v>
      </c>
      <c r="AV179" s="199" t="s">
        <v>82</v>
      </c>
      <c r="AW179" s="199" t="s">
        <v>30</v>
      </c>
      <c r="AX179" s="199" t="s">
        <v>73</v>
      </c>
      <c r="AY179" s="201" t="s">
        <v>144</v>
      </c>
    </row>
    <row r="180" spans="1:65" s="199" customFormat="1">
      <c r="B180" s="200"/>
      <c r="D180" s="193" t="s">
        <v>152</v>
      </c>
      <c r="E180" s="201" t="s">
        <v>1</v>
      </c>
      <c r="F180" s="202" t="s">
        <v>214</v>
      </c>
      <c r="H180" s="203">
        <v>0.315</v>
      </c>
      <c r="L180" s="200"/>
      <c r="M180" s="204"/>
      <c r="N180" s="205"/>
      <c r="O180" s="205"/>
      <c r="P180" s="205"/>
      <c r="Q180" s="205"/>
      <c r="R180" s="205"/>
      <c r="S180" s="205"/>
      <c r="T180" s="206"/>
      <c r="AT180" s="201" t="s">
        <v>152</v>
      </c>
      <c r="AU180" s="201" t="s">
        <v>82</v>
      </c>
      <c r="AV180" s="199" t="s">
        <v>82</v>
      </c>
      <c r="AW180" s="199" t="s">
        <v>30</v>
      </c>
      <c r="AX180" s="199" t="s">
        <v>73</v>
      </c>
      <c r="AY180" s="201" t="s">
        <v>144</v>
      </c>
    </row>
    <row r="181" spans="1:65" s="199" customFormat="1">
      <c r="B181" s="200"/>
      <c r="D181" s="193" t="s">
        <v>152</v>
      </c>
      <c r="E181" s="201" t="s">
        <v>1</v>
      </c>
      <c r="F181" s="202" t="s">
        <v>215</v>
      </c>
      <c r="H181" s="203">
        <v>0.45900000000000002</v>
      </c>
      <c r="L181" s="200"/>
      <c r="M181" s="204"/>
      <c r="N181" s="205"/>
      <c r="O181" s="205"/>
      <c r="P181" s="205"/>
      <c r="Q181" s="205"/>
      <c r="R181" s="205"/>
      <c r="S181" s="205"/>
      <c r="T181" s="206"/>
      <c r="AT181" s="201" t="s">
        <v>152</v>
      </c>
      <c r="AU181" s="201" t="s">
        <v>82</v>
      </c>
      <c r="AV181" s="199" t="s">
        <v>82</v>
      </c>
      <c r="AW181" s="199" t="s">
        <v>30</v>
      </c>
      <c r="AX181" s="199" t="s">
        <v>73</v>
      </c>
      <c r="AY181" s="201" t="s">
        <v>144</v>
      </c>
    </row>
    <row r="182" spans="1:65" s="199" customFormat="1">
      <c r="B182" s="200"/>
      <c r="D182" s="193" t="s">
        <v>152</v>
      </c>
      <c r="E182" s="201" t="s">
        <v>1</v>
      </c>
      <c r="F182" s="202" t="s">
        <v>216</v>
      </c>
      <c r="H182" s="203">
        <v>0.32400000000000001</v>
      </c>
      <c r="L182" s="200"/>
      <c r="M182" s="204"/>
      <c r="N182" s="205"/>
      <c r="O182" s="205"/>
      <c r="P182" s="205"/>
      <c r="Q182" s="205"/>
      <c r="R182" s="205"/>
      <c r="S182" s="205"/>
      <c r="T182" s="206"/>
      <c r="AT182" s="201" t="s">
        <v>152</v>
      </c>
      <c r="AU182" s="201" t="s">
        <v>82</v>
      </c>
      <c r="AV182" s="199" t="s">
        <v>82</v>
      </c>
      <c r="AW182" s="199" t="s">
        <v>30</v>
      </c>
      <c r="AX182" s="199" t="s">
        <v>73</v>
      </c>
      <c r="AY182" s="201" t="s">
        <v>144</v>
      </c>
    </row>
    <row r="183" spans="1:65" s="199" customFormat="1">
      <c r="B183" s="200"/>
      <c r="D183" s="193" t="s">
        <v>152</v>
      </c>
      <c r="E183" s="201" t="s">
        <v>1</v>
      </c>
      <c r="F183" s="202" t="s">
        <v>217</v>
      </c>
      <c r="H183" s="203">
        <v>0.30599999999999999</v>
      </c>
      <c r="L183" s="200"/>
      <c r="M183" s="204"/>
      <c r="N183" s="205"/>
      <c r="O183" s="205"/>
      <c r="P183" s="205"/>
      <c r="Q183" s="205"/>
      <c r="R183" s="205"/>
      <c r="S183" s="205"/>
      <c r="T183" s="206"/>
      <c r="AT183" s="201" t="s">
        <v>152</v>
      </c>
      <c r="AU183" s="201" t="s">
        <v>82</v>
      </c>
      <c r="AV183" s="199" t="s">
        <v>82</v>
      </c>
      <c r="AW183" s="199" t="s">
        <v>30</v>
      </c>
      <c r="AX183" s="199" t="s">
        <v>73</v>
      </c>
      <c r="AY183" s="201" t="s">
        <v>144</v>
      </c>
    </row>
    <row r="184" spans="1:65" s="199" customFormat="1">
      <c r="B184" s="200"/>
      <c r="D184" s="193" t="s">
        <v>152</v>
      </c>
      <c r="E184" s="201" t="s">
        <v>1</v>
      </c>
      <c r="F184" s="202" t="s">
        <v>218</v>
      </c>
      <c r="H184" s="203">
        <v>8.1000000000000003E-2</v>
      </c>
      <c r="L184" s="200"/>
      <c r="M184" s="204"/>
      <c r="N184" s="205"/>
      <c r="O184" s="205"/>
      <c r="P184" s="205"/>
      <c r="Q184" s="205"/>
      <c r="R184" s="205"/>
      <c r="S184" s="205"/>
      <c r="T184" s="206"/>
      <c r="AT184" s="201" t="s">
        <v>152</v>
      </c>
      <c r="AU184" s="201" t="s">
        <v>82</v>
      </c>
      <c r="AV184" s="199" t="s">
        <v>82</v>
      </c>
      <c r="AW184" s="199" t="s">
        <v>30</v>
      </c>
      <c r="AX184" s="199" t="s">
        <v>73</v>
      </c>
      <c r="AY184" s="201" t="s">
        <v>144</v>
      </c>
    </row>
    <row r="185" spans="1:65" s="199" customFormat="1">
      <c r="B185" s="200"/>
      <c r="D185" s="193" t="s">
        <v>152</v>
      </c>
      <c r="E185" s="201" t="s">
        <v>1</v>
      </c>
      <c r="F185" s="202" t="s">
        <v>219</v>
      </c>
      <c r="H185" s="203">
        <v>0.20699999999999999</v>
      </c>
      <c r="L185" s="200"/>
      <c r="M185" s="204"/>
      <c r="N185" s="205"/>
      <c r="O185" s="205"/>
      <c r="P185" s="205"/>
      <c r="Q185" s="205"/>
      <c r="R185" s="205"/>
      <c r="S185" s="205"/>
      <c r="T185" s="206"/>
      <c r="AT185" s="201" t="s">
        <v>152</v>
      </c>
      <c r="AU185" s="201" t="s">
        <v>82</v>
      </c>
      <c r="AV185" s="199" t="s">
        <v>82</v>
      </c>
      <c r="AW185" s="199" t="s">
        <v>30</v>
      </c>
      <c r="AX185" s="199" t="s">
        <v>73</v>
      </c>
      <c r="AY185" s="201" t="s">
        <v>144</v>
      </c>
    </row>
    <row r="186" spans="1:65" s="199" customFormat="1">
      <c r="B186" s="200"/>
      <c r="D186" s="193" t="s">
        <v>152</v>
      </c>
      <c r="E186" s="201" t="s">
        <v>1</v>
      </c>
      <c r="F186" s="202" t="s">
        <v>220</v>
      </c>
      <c r="H186" s="203">
        <v>0.108</v>
      </c>
      <c r="L186" s="200"/>
      <c r="M186" s="204"/>
      <c r="N186" s="205"/>
      <c r="O186" s="205"/>
      <c r="P186" s="205"/>
      <c r="Q186" s="205"/>
      <c r="R186" s="205"/>
      <c r="S186" s="205"/>
      <c r="T186" s="206"/>
      <c r="AT186" s="201" t="s">
        <v>152</v>
      </c>
      <c r="AU186" s="201" t="s">
        <v>82</v>
      </c>
      <c r="AV186" s="199" t="s">
        <v>82</v>
      </c>
      <c r="AW186" s="199" t="s">
        <v>30</v>
      </c>
      <c r="AX186" s="199" t="s">
        <v>73</v>
      </c>
      <c r="AY186" s="201" t="s">
        <v>144</v>
      </c>
    </row>
    <row r="187" spans="1:65" s="191" customFormat="1">
      <c r="B187" s="192"/>
      <c r="D187" s="193" t="s">
        <v>152</v>
      </c>
      <c r="E187" s="194" t="s">
        <v>1</v>
      </c>
      <c r="F187" s="195" t="s">
        <v>205</v>
      </c>
      <c r="H187" s="194" t="s">
        <v>1</v>
      </c>
      <c r="L187" s="192"/>
      <c r="M187" s="196"/>
      <c r="N187" s="197"/>
      <c r="O187" s="197"/>
      <c r="P187" s="197"/>
      <c r="Q187" s="197"/>
      <c r="R187" s="197"/>
      <c r="S187" s="197"/>
      <c r="T187" s="198"/>
      <c r="AT187" s="194" t="s">
        <v>152</v>
      </c>
      <c r="AU187" s="194" t="s">
        <v>82</v>
      </c>
      <c r="AV187" s="191" t="s">
        <v>80</v>
      </c>
      <c r="AW187" s="191" t="s">
        <v>30</v>
      </c>
      <c r="AX187" s="191" t="s">
        <v>73</v>
      </c>
      <c r="AY187" s="194" t="s">
        <v>144</v>
      </c>
    </row>
    <row r="188" spans="1:65" s="199" customFormat="1">
      <c r="B188" s="200"/>
      <c r="D188" s="193" t="s">
        <v>152</v>
      </c>
      <c r="E188" s="201" t="s">
        <v>1</v>
      </c>
      <c r="F188" s="202" t="s">
        <v>221</v>
      </c>
      <c r="H188" s="203">
        <v>9.9000000000000005E-2</v>
      </c>
      <c r="L188" s="200"/>
      <c r="M188" s="204"/>
      <c r="N188" s="205"/>
      <c r="O188" s="205"/>
      <c r="P188" s="205"/>
      <c r="Q188" s="205"/>
      <c r="R188" s="205"/>
      <c r="S188" s="205"/>
      <c r="T188" s="206"/>
      <c r="AT188" s="201" t="s">
        <v>152</v>
      </c>
      <c r="AU188" s="201" t="s">
        <v>82</v>
      </c>
      <c r="AV188" s="199" t="s">
        <v>82</v>
      </c>
      <c r="AW188" s="199" t="s">
        <v>30</v>
      </c>
      <c r="AX188" s="199" t="s">
        <v>73</v>
      </c>
      <c r="AY188" s="201" t="s">
        <v>144</v>
      </c>
    </row>
    <row r="189" spans="1:65" s="191" customFormat="1">
      <c r="B189" s="192"/>
      <c r="D189" s="193" t="s">
        <v>152</v>
      </c>
      <c r="E189" s="194" t="s">
        <v>1</v>
      </c>
      <c r="F189" s="195" t="s">
        <v>207</v>
      </c>
      <c r="H189" s="194" t="s">
        <v>1</v>
      </c>
      <c r="L189" s="192"/>
      <c r="M189" s="196"/>
      <c r="N189" s="197"/>
      <c r="O189" s="197"/>
      <c r="P189" s="197"/>
      <c r="Q189" s="197"/>
      <c r="R189" s="197"/>
      <c r="S189" s="197"/>
      <c r="T189" s="198"/>
      <c r="AT189" s="194" t="s">
        <v>152</v>
      </c>
      <c r="AU189" s="194" t="s">
        <v>82</v>
      </c>
      <c r="AV189" s="191" t="s">
        <v>80</v>
      </c>
      <c r="AW189" s="191" t="s">
        <v>30</v>
      </c>
      <c r="AX189" s="191" t="s">
        <v>73</v>
      </c>
      <c r="AY189" s="194" t="s">
        <v>144</v>
      </c>
    </row>
    <row r="190" spans="1:65" s="199" customFormat="1">
      <c r="B190" s="200"/>
      <c r="D190" s="193" t="s">
        <v>152</v>
      </c>
      <c r="E190" s="201" t="s">
        <v>1</v>
      </c>
      <c r="F190" s="202" t="s">
        <v>222</v>
      </c>
      <c r="H190" s="203">
        <v>0.442</v>
      </c>
      <c r="L190" s="200"/>
      <c r="M190" s="204"/>
      <c r="N190" s="205"/>
      <c r="O190" s="205"/>
      <c r="P190" s="205"/>
      <c r="Q190" s="205"/>
      <c r="R190" s="205"/>
      <c r="S190" s="205"/>
      <c r="T190" s="206"/>
      <c r="AT190" s="201" t="s">
        <v>152</v>
      </c>
      <c r="AU190" s="201" t="s">
        <v>82</v>
      </c>
      <c r="AV190" s="199" t="s">
        <v>82</v>
      </c>
      <c r="AW190" s="199" t="s">
        <v>30</v>
      </c>
      <c r="AX190" s="199" t="s">
        <v>73</v>
      </c>
      <c r="AY190" s="201" t="s">
        <v>144</v>
      </c>
    </row>
    <row r="191" spans="1:65" s="207" customFormat="1">
      <c r="B191" s="208"/>
      <c r="D191" s="193" t="s">
        <v>152</v>
      </c>
      <c r="E191" s="209" t="s">
        <v>1</v>
      </c>
      <c r="F191" s="210" t="s">
        <v>165</v>
      </c>
      <c r="H191" s="211">
        <v>2.4090000000000003</v>
      </c>
      <c r="L191" s="208"/>
      <c r="M191" s="212"/>
      <c r="N191" s="213"/>
      <c r="O191" s="213"/>
      <c r="P191" s="213"/>
      <c r="Q191" s="213"/>
      <c r="R191" s="213"/>
      <c r="S191" s="213"/>
      <c r="T191" s="214"/>
      <c r="AT191" s="209" t="s">
        <v>152</v>
      </c>
      <c r="AU191" s="209" t="s">
        <v>82</v>
      </c>
      <c r="AV191" s="207" t="s">
        <v>150</v>
      </c>
      <c r="AW191" s="207" t="s">
        <v>30</v>
      </c>
      <c r="AX191" s="207" t="s">
        <v>80</v>
      </c>
      <c r="AY191" s="209" t="s">
        <v>144</v>
      </c>
    </row>
    <row r="192" spans="1:65" s="100" customFormat="1" ht="24.2" customHeight="1">
      <c r="A192" s="96"/>
      <c r="B192" s="97"/>
      <c r="C192" s="178" t="s">
        <v>223</v>
      </c>
      <c r="D192" s="178" t="s">
        <v>146</v>
      </c>
      <c r="E192" s="179" t="s">
        <v>224</v>
      </c>
      <c r="F192" s="180" t="s">
        <v>225</v>
      </c>
      <c r="G192" s="181" t="s">
        <v>149</v>
      </c>
      <c r="H192" s="182">
        <v>0.96099999999999997</v>
      </c>
      <c r="I192" s="74"/>
      <c r="J192" s="183">
        <f>ROUND(I192*H192,2)</f>
        <v>0</v>
      </c>
      <c r="K192" s="184"/>
      <c r="L192" s="97"/>
      <c r="M192" s="185" t="s">
        <v>1</v>
      </c>
      <c r="N192" s="186" t="s">
        <v>38</v>
      </c>
      <c r="O192" s="187">
        <v>0</v>
      </c>
      <c r="P192" s="187">
        <f>O192*H192</f>
        <v>0</v>
      </c>
      <c r="Q192" s="187">
        <v>2.45329</v>
      </c>
      <c r="R192" s="187">
        <f>Q192*H192</f>
        <v>2.3576116899999997</v>
      </c>
      <c r="S192" s="187">
        <v>0</v>
      </c>
      <c r="T192" s="188">
        <f>S192*H192</f>
        <v>0</v>
      </c>
      <c r="U192" s="96"/>
      <c r="V192" s="96"/>
      <c r="W192" s="96"/>
      <c r="X192" s="96"/>
      <c r="Y192" s="96"/>
      <c r="Z192" s="96"/>
      <c r="AA192" s="96"/>
      <c r="AB192" s="96"/>
      <c r="AC192" s="96"/>
      <c r="AD192" s="96"/>
      <c r="AE192" s="96"/>
      <c r="AR192" s="189" t="s">
        <v>150</v>
      </c>
      <c r="AT192" s="189" t="s">
        <v>146</v>
      </c>
      <c r="AU192" s="189" t="s">
        <v>82</v>
      </c>
      <c r="AY192" s="88" t="s">
        <v>144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88" t="s">
        <v>80</v>
      </c>
      <c r="BK192" s="190">
        <f>ROUND(I192*H192,2)</f>
        <v>0</v>
      </c>
      <c r="BL192" s="88" t="s">
        <v>150</v>
      </c>
      <c r="BM192" s="189" t="s">
        <v>226</v>
      </c>
    </row>
    <row r="193" spans="1:65" s="191" customFormat="1">
      <c r="B193" s="192"/>
      <c r="D193" s="193" t="s">
        <v>152</v>
      </c>
      <c r="E193" s="194" t="s">
        <v>1</v>
      </c>
      <c r="F193" s="195" t="s">
        <v>227</v>
      </c>
      <c r="H193" s="194" t="s">
        <v>1</v>
      </c>
      <c r="L193" s="192"/>
      <c r="M193" s="196"/>
      <c r="N193" s="197"/>
      <c r="O193" s="197"/>
      <c r="P193" s="197"/>
      <c r="Q193" s="197"/>
      <c r="R193" s="197"/>
      <c r="S193" s="197"/>
      <c r="T193" s="198"/>
      <c r="AT193" s="194" t="s">
        <v>152</v>
      </c>
      <c r="AU193" s="194" t="s">
        <v>82</v>
      </c>
      <c r="AV193" s="191" t="s">
        <v>80</v>
      </c>
      <c r="AW193" s="191" t="s">
        <v>30</v>
      </c>
      <c r="AX193" s="191" t="s">
        <v>73</v>
      </c>
      <c r="AY193" s="194" t="s">
        <v>144</v>
      </c>
    </row>
    <row r="194" spans="1:65" s="199" customFormat="1">
      <c r="B194" s="200"/>
      <c r="D194" s="193" t="s">
        <v>152</v>
      </c>
      <c r="E194" s="201" t="s">
        <v>1</v>
      </c>
      <c r="F194" s="202" t="s">
        <v>228</v>
      </c>
      <c r="H194" s="203">
        <v>0.96099999999999997</v>
      </c>
      <c r="L194" s="200"/>
      <c r="M194" s="204"/>
      <c r="N194" s="205"/>
      <c r="O194" s="205"/>
      <c r="P194" s="205"/>
      <c r="Q194" s="205"/>
      <c r="R194" s="205"/>
      <c r="S194" s="205"/>
      <c r="T194" s="206"/>
      <c r="AT194" s="201" t="s">
        <v>152</v>
      </c>
      <c r="AU194" s="201" t="s">
        <v>82</v>
      </c>
      <c r="AV194" s="199" t="s">
        <v>82</v>
      </c>
      <c r="AW194" s="199" t="s">
        <v>30</v>
      </c>
      <c r="AX194" s="199" t="s">
        <v>80</v>
      </c>
      <c r="AY194" s="201" t="s">
        <v>144</v>
      </c>
    </row>
    <row r="195" spans="1:65" s="100" customFormat="1" ht="16.5" customHeight="1">
      <c r="A195" s="96"/>
      <c r="B195" s="97"/>
      <c r="C195" s="178" t="s">
        <v>229</v>
      </c>
      <c r="D195" s="178" t="s">
        <v>146</v>
      </c>
      <c r="E195" s="179" t="s">
        <v>230</v>
      </c>
      <c r="F195" s="180" t="s">
        <v>231</v>
      </c>
      <c r="G195" s="181" t="s">
        <v>232</v>
      </c>
      <c r="H195" s="182">
        <v>27.001000000000001</v>
      </c>
      <c r="I195" s="74"/>
      <c r="J195" s="183">
        <f>ROUND(I195*H195,2)</f>
        <v>0</v>
      </c>
      <c r="K195" s="184"/>
      <c r="L195" s="97"/>
      <c r="M195" s="185" t="s">
        <v>1</v>
      </c>
      <c r="N195" s="186" t="s">
        <v>38</v>
      </c>
      <c r="O195" s="187">
        <v>0</v>
      </c>
      <c r="P195" s="187">
        <f>O195*H195</f>
        <v>0</v>
      </c>
      <c r="Q195" s="187">
        <v>2.6900000000000001E-3</v>
      </c>
      <c r="R195" s="187">
        <f>Q195*H195</f>
        <v>7.263269E-2</v>
      </c>
      <c r="S195" s="187">
        <v>0</v>
      </c>
      <c r="T195" s="188">
        <f>S195*H195</f>
        <v>0</v>
      </c>
      <c r="U195" s="96"/>
      <c r="V195" s="96"/>
      <c r="W195" s="96"/>
      <c r="X195" s="96"/>
      <c r="Y195" s="96"/>
      <c r="Z195" s="96"/>
      <c r="AA195" s="96"/>
      <c r="AB195" s="96"/>
      <c r="AC195" s="96"/>
      <c r="AD195" s="96"/>
      <c r="AE195" s="96"/>
      <c r="AR195" s="189" t="s">
        <v>150</v>
      </c>
      <c r="AT195" s="189" t="s">
        <v>146</v>
      </c>
      <c r="AU195" s="189" t="s">
        <v>82</v>
      </c>
      <c r="AY195" s="88" t="s">
        <v>144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88" t="s">
        <v>80</v>
      </c>
      <c r="BK195" s="190">
        <f>ROUND(I195*H195,2)</f>
        <v>0</v>
      </c>
      <c r="BL195" s="88" t="s">
        <v>150</v>
      </c>
      <c r="BM195" s="189" t="s">
        <v>233</v>
      </c>
    </row>
    <row r="196" spans="1:65" s="191" customFormat="1">
      <c r="B196" s="192"/>
      <c r="D196" s="193" t="s">
        <v>152</v>
      </c>
      <c r="E196" s="194" t="s">
        <v>1</v>
      </c>
      <c r="F196" s="195" t="s">
        <v>196</v>
      </c>
      <c r="H196" s="194" t="s">
        <v>1</v>
      </c>
      <c r="L196" s="192"/>
      <c r="M196" s="196"/>
      <c r="N196" s="197"/>
      <c r="O196" s="197"/>
      <c r="P196" s="197"/>
      <c r="Q196" s="197"/>
      <c r="R196" s="197"/>
      <c r="S196" s="197"/>
      <c r="T196" s="198"/>
      <c r="AT196" s="194" t="s">
        <v>152</v>
      </c>
      <c r="AU196" s="194" t="s">
        <v>82</v>
      </c>
      <c r="AV196" s="191" t="s">
        <v>80</v>
      </c>
      <c r="AW196" s="191" t="s">
        <v>30</v>
      </c>
      <c r="AX196" s="191" t="s">
        <v>73</v>
      </c>
      <c r="AY196" s="194" t="s">
        <v>144</v>
      </c>
    </row>
    <row r="197" spans="1:65" s="199" customFormat="1">
      <c r="B197" s="200"/>
      <c r="D197" s="193" t="s">
        <v>152</v>
      </c>
      <c r="E197" s="201" t="s">
        <v>1</v>
      </c>
      <c r="F197" s="202" t="s">
        <v>234</v>
      </c>
      <c r="H197" s="203">
        <v>0.67500000000000004</v>
      </c>
      <c r="L197" s="200"/>
      <c r="M197" s="204"/>
      <c r="N197" s="205"/>
      <c r="O197" s="205"/>
      <c r="P197" s="205"/>
      <c r="Q197" s="205"/>
      <c r="R197" s="205"/>
      <c r="S197" s="205"/>
      <c r="T197" s="206"/>
      <c r="AT197" s="201" t="s">
        <v>152</v>
      </c>
      <c r="AU197" s="201" t="s">
        <v>82</v>
      </c>
      <c r="AV197" s="199" t="s">
        <v>82</v>
      </c>
      <c r="AW197" s="199" t="s">
        <v>30</v>
      </c>
      <c r="AX197" s="199" t="s">
        <v>73</v>
      </c>
      <c r="AY197" s="201" t="s">
        <v>144</v>
      </c>
    </row>
    <row r="198" spans="1:65" s="199" customFormat="1">
      <c r="B198" s="200"/>
      <c r="D198" s="193" t="s">
        <v>152</v>
      </c>
      <c r="E198" s="201" t="s">
        <v>1</v>
      </c>
      <c r="F198" s="202" t="s">
        <v>235</v>
      </c>
      <c r="H198" s="203">
        <v>2.0499999999999998</v>
      </c>
      <c r="L198" s="200"/>
      <c r="M198" s="204"/>
      <c r="N198" s="205"/>
      <c r="O198" s="205"/>
      <c r="P198" s="205"/>
      <c r="Q198" s="205"/>
      <c r="R198" s="205"/>
      <c r="S198" s="205"/>
      <c r="T198" s="206"/>
      <c r="AT198" s="201" t="s">
        <v>152</v>
      </c>
      <c r="AU198" s="201" t="s">
        <v>82</v>
      </c>
      <c r="AV198" s="199" t="s">
        <v>82</v>
      </c>
      <c r="AW198" s="199" t="s">
        <v>30</v>
      </c>
      <c r="AX198" s="199" t="s">
        <v>73</v>
      </c>
      <c r="AY198" s="201" t="s">
        <v>144</v>
      </c>
    </row>
    <row r="199" spans="1:65" s="199" customFormat="1">
      <c r="B199" s="200"/>
      <c r="D199" s="193" t="s">
        <v>152</v>
      </c>
      <c r="E199" s="201" t="s">
        <v>1</v>
      </c>
      <c r="F199" s="202" t="s">
        <v>236</v>
      </c>
      <c r="H199" s="203">
        <v>2.85</v>
      </c>
      <c r="L199" s="200"/>
      <c r="M199" s="204"/>
      <c r="N199" s="205"/>
      <c r="O199" s="205"/>
      <c r="P199" s="205"/>
      <c r="Q199" s="205"/>
      <c r="R199" s="205"/>
      <c r="S199" s="205"/>
      <c r="T199" s="206"/>
      <c r="AT199" s="201" t="s">
        <v>152</v>
      </c>
      <c r="AU199" s="201" t="s">
        <v>82</v>
      </c>
      <c r="AV199" s="199" t="s">
        <v>82</v>
      </c>
      <c r="AW199" s="199" t="s">
        <v>30</v>
      </c>
      <c r="AX199" s="199" t="s">
        <v>73</v>
      </c>
      <c r="AY199" s="201" t="s">
        <v>144</v>
      </c>
    </row>
    <row r="200" spans="1:65" s="199" customFormat="1">
      <c r="B200" s="200"/>
      <c r="D200" s="193" t="s">
        <v>152</v>
      </c>
      <c r="E200" s="201" t="s">
        <v>1</v>
      </c>
      <c r="F200" s="202" t="s">
        <v>237</v>
      </c>
      <c r="H200" s="203">
        <v>2.1</v>
      </c>
      <c r="L200" s="200"/>
      <c r="M200" s="204"/>
      <c r="N200" s="205"/>
      <c r="O200" s="205"/>
      <c r="P200" s="205"/>
      <c r="Q200" s="205"/>
      <c r="R200" s="205"/>
      <c r="S200" s="205"/>
      <c r="T200" s="206"/>
      <c r="AT200" s="201" t="s">
        <v>152</v>
      </c>
      <c r="AU200" s="201" t="s">
        <v>82</v>
      </c>
      <c r="AV200" s="199" t="s">
        <v>82</v>
      </c>
      <c r="AW200" s="199" t="s">
        <v>30</v>
      </c>
      <c r="AX200" s="199" t="s">
        <v>73</v>
      </c>
      <c r="AY200" s="201" t="s">
        <v>144</v>
      </c>
    </row>
    <row r="201" spans="1:65" s="199" customFormat="1">
      <c r="B201" s="200"/>
      <c r="D201" s="193" t="s">
        <v>152</v>
      </c>
      <c r="E201" s="201" t="s">
        <v>1</v>
      </c>
      <c r="F201" s="202" t="s">
        <v>238</v>
      </c>
      <c r="H201" s="203">
        <v>2</v>
      </c>
      <c r="L201" s="200"/>
      <c r="M201" s="204"/>
      <c r="N201" s="205"/>
      <c r="O201" s="205"/>
      <c r="P201" s="205"/>
      <c r="Q201" s="205"/>
      <c r="R201" s="205"/>
      <c r="S201" s="205"/>
      <c r="T201" s="206"/>
      <c r="AT201" s="201" t="s">
        <v>152</v>
      </c>
      <c r="AU201" s="201" t="s">
        <v>82</v>
      </c>
      <c r="AV201" s="199" t="s">
        <v>82</v>
      </c>
      <c r="AW201" s="199" t="s">
        <v>30</v>
      </c>
      <c r="AX201" s="199" t="s">
        <v>73</v>
      </c>
      <c r="AY201" s="201" t="s">
        <v>144</v>
      </c>
    </row>
    <row r="202" spans="1:65" s="199" customFormat="1">
      <c r="B202" s="200"/>
      <c r="D202" s="193" t="s">
        <v>152</v>
      </c>
      <c r="E202" s="201" t="s">
        <v>1</v>
      </c>
      <c r="F202" s="202" t="s">
        <v>239</v>
      </c>
      <c r="H202" s="203">
        <v>0.75</v>
      </c>
      <c r="L202" s="200"/>
      <c r="M202" s="204"/>
      <c r="N202" s="205"/>
      <c r="O202" s="205"/>
      <c r="P202" s="205"/>
      <c r="Q202" s="205"/>
      <c r="R202" s="205"/>
      <c r="S202" s="205"/>
      <c r="T202" s="206"/>
      <c r="AT202" s="201" t="s">
        <v>152</v>
      </c>
      <c r="AU202" s="201" t="s">
        <v>82</v>
      </c>
      <c r="AV202" s="199" t="s">
        <v>82</v>
      </c>
      <c r="AW202" s="199" t="s">
        <v>30</v>
      </c>
      <c r="AX202" s="199" t="s">
        <v>73</v>
      </c>
      <c r="AY202" s="201" t="s">
        <v>144</v>
      </c>
    </row>
    <row r="203" spans="1:65" s="199" customFormat="1">
      <c r="B203" s="200"/>
      <c r="D203" s="193" t="s">
        <v>152</v>
      </c>
      <c r="E203" s="201" t="s">
        <v>1</v>
      </c>
      <c r="F203" s="202" t="s">
        <v>240</v>
      </c>
      <c r="H203" s="203">
        <v>1.45</v>
      </c>
      <c r="L203" s="200"/>
      <c r="M203" s="204"/>
      <c r="N203" s="205"/>
      <c r="O203" s="205"/>
      <c r="P203" s="205"/>
      <c r="Q203" s="205"/>
      <c r="R203" s="205"/>
      <c r="S203" s="205"/>
      <c r="T203" s="206"/>
      <c r="AT203" s="201" t="s">
        <v>152</v>
      </c>
      <c r="AU203" s="201" t="s">
        <v>82</v>
      </c>
      <c r="AV203" s="199" t="s">
        <v>82</v>
      </c>
      <c r="AW203" s="199" t="s">
        <v>30</v>
      </c>
      <c r="AX203" s="199" t="s">
        <v>73</v>
      </c>
      <c r="AY203" s="201" t="s">
        <v>144</v>
      </c>
    </row>
    <row r="204" spans="1:65" s="199" customFormat="1">
      <c r="B204" s="200"/>
      <c r="D204" s="193" t="s">
        <v>152</v>
      </c>
      <c r="E204" s="201" t="s">
        <v>1</v>
      </c>
      <c r="F204" s="202" t="s">
        <v>241</v>
      </c>
      <c r="H204" s="203">
        <v>0.9</v>
      </c>
      <c r="L204" s="200"/>
      <c r="M204" s="204"/>
      <c r="N204" s="205"/>
      <c r="O204" s="205"/>
      <c r="P204" s="205"/>
      <c r="Q204" s="205"/>
      <c r="R204" s="205"/>
      <c r="S204" s="205"/>
      <c r="T204" s="206"/>
      <c r="AT204" s="201" t="s">
        <v>152</v>
      </c>
      <c r="AU204" s="201" t="s">
        <v>82</v>
      </c>
      <c r="AV204" s="199" t="s">
        <v>82</v>
      </c>
      <c r="AW204" s="199" t="s">
        <v>30</v>
      </c>
      <c r="AX204" s="199" t="s">
        <v>73</v>
      </c>
      <c r="AY204" s="201" t="s">
        <v>144</v>
      </c>
    </row>
    <row r="205" spans="1:65" s="191" customFormat="1">
      <c r="B205" s="192"/>
      <c r="D205" s="193" t="s">
        <v>152</v>
      </c>
      <c r="E205" s="194" t="s">
        <v>1</v>
      </c>
      <c r="F205" s="195" t="s">
        <v>205</v>
      </c>
      <c r="H205" s="194" t="s">
        <v>1</v>
      </c>
      <c r="L205" s="192"/>
      <c r="M205" s="196"/>
      <c r="N205" s="197"/>
      <c r="O205" s="197"/>
      <c r="P205" s="197"/>
      <c r="Q205" s="197"/>
      <c r="R205" s="197"/>
      <c r="S205" s="197"/>
      <c r="T205" s="198"/>
      <c r="AT205" s="194" t="s">
        <v>152</v>
      </c>
      <c r="AU205" s="194" t="s">
        <v>82</v>
      </c>
      <c r="AV205" s="191" t="s">
        <v>80</v>
      </c>
      <c r="AW205" s="191" t="s">
        <v>30</v>
      </c>
      <c r="AX205" s="191" t="s">
        <v>73</v>
      </c>
      <c r="AY205" s="194" t="s">
        <v>144</v>
      </c>
    </row>
    <row r="206" spans="1:65" s="199" customFormat="1">
      <c r="B206" s="200"/>
      <c r="D206" s="193" t="s">
        <v>152</v>
      </c>
      <c r="E206" s="201" t="s">
        <v>1</v>
      </c>
      <c r="F206" s="202" t="s">
        <v>242</v>
      </c>
      <c r="H206" s="203">
        <v>1.6559999999999999</v>
      </c>
      <c r="L206" s="200"/>
      <c r="M206" s="204"/>
      <c r="N206" s="205"/>
      <c r="O206" s="205"/>
      <c r="P206" s="205"/>
      <c r="Q206" s="205"/>
      <c r="R206" s="205"/>
      <c r="S206" s="205"/>
      <c r="T206" s="206"/>
      <c r="AT206" s="201" t="s">
        <v>152</v>
      </c>
      <c r="AU206" s="201" t="s">
        <v>82</v>
      </c>
      <c r="AV206" s="199" t="s">
        <v>82</v>
      </c>
      <c r="AW206" s="199" t="s">
        <v>30</v>
      </c>
      <c r="AX206" s="199" t="s">
        <v>73</v>
      </c>
      <c r="AY206" s="201" t="s">
        <v>144</v>
      </c>
    </row>
    <row r="207" spans="1:65" s="199" customFormat="1">
      <c r="B207" s="200"/>
      <c r="D207" s="193" t="s">
        <v>152</v>
      </c>
      <c r="E207" s="201" t="s">
        <v>1</v>
      </c>
      <c r="F207" s="202" t="s">
        <v>243</v>
      </c>
      <c r="H207" s="203">
        <v>0.24</v>
      </c>
      <c r="L207" s="200"/>
      <c r="M207" s="204"/>
      <c r="N207" s="205"/>
      <c r="O207" s="205"/>
      <c r="P207" s="205"/>
      <c r="Q207" s="205"/>
      <c r="R207" s="205"/>
      <c r="S207" s="205"/>
      <c r="T207" s="206"/>
      <c r="AT207" s="201" t="s">
        <v>152</v>
      </c>
      <c r="AU207" s="201" t="s">
        <v>82</v>
      </c>
      <c r="AV207" s="199" t="s">
        <v>82</v>
      </c>
      <c r="AW207" s="199" t="s">
        <v>30</v>
      </c>
      <c r="AX207" s="199" t="s">
        <v>73</v>
      </c>
      <c r="AY207" s="201" t="s">
        <v>144</v>
      </c>
    </row>
    <row r="208" spans="1:65" s="191" customFormat="1">
      <c r="B208" s="192"/>
      <c r="D208" s="193" t="s">
        <v>152</v>
      </c>
      <c r="E208" s="194" t="s">
        <v>1</v>
      </c>
      <c r="F208" s="195" t="s">
        <v>207</v>
      </c>
      <c r="H208" s="194" t="s">
        <v>1</v>
      </c>
      <c r="L208" s="192"/>
      <c r="M208" s="196"/>
      <c r="N208" s="197"/>
      <c r="O208" s="197"/>
      <c r="P208" s="197"/>
      <c r="Q208" s="197"/>
      <c r="R208" s="197"/>
      <c r="S208" s="197"/>
      <c r="T208" s="198"/>
      <c r="AT208" s="194" t="s">
        <v>152</v>
      </c>
      <c r="AU208" s="194" t="s">
        <v>82</v>
      </c>
      <c r="AV208" s="191" t="s">
        <v>80</v>
      </c>
      <c r="AW208" s="191" t="s">
        <v>30</v>
      </c>
      <c r="AX208" s="191" t="s">
        <v>73</v>
      </c>
      <c r="AY208" s="194" t="s">
        <v>144</v>
      </c>
    </row>
    <row r="209" spans="1:65" s="199" customFormat="1">
      <c r="B209" s="200"/>
      <c r="D209" s="193" t="s">
        <v>152</v>
      </c>
      <c r="E209" s="201" t="s">
        <v>1</v>
      </c>
      <c r="F209" s="202" t="s">
        <v>244</v>
      </c>
      <c r="H209" s="203">
        <v>0.92</v>
      </c>
      <c r="L209" s="200"/>
      <c r="M209" s="204"/>
      <c r="N209" s="205"/>
      <c r="O209" s="205"/>
      <c r="P209" s="205"/>
      <c r="Q209" s="205"/>
      <c r="R209" s="205"/>
      <c r="S209" s="205"/>
      <c r="T209" s="206"/>
      <c r="AT209" s="201" t="s">
        <v>152</v>
      </c>
      <c r="AU209" s="201" t="s">
        <v>82</v>
      </c>
      <c r="AV209" s="199" t="s">
        <v>82</v>
      </c>
      <c r="AW209" s="199" t="s">
        <v>30</v>
      </c>
      <c r="AX209" s="199" t="s">
        <v>73</v>
      </c>
      <c r="AY209" s="201" t="s">
        <v>144</v>
      </c>
    </row>
    <row r="210" spans="1:65" s="199" customFormat="1">
      <c r="B210" s="200"/>
      <c r="D210" s="193" t="s">
        <v>152</v>
      </c>
      <c r="E210" s="201" t="s">
        <v>1</v>
      </c>
      <c r="F210" s="202" t="s">
        <v>245</v>
      </c>
      <c r="H210" s="203">
        <v>0.64</v>
      </c>
      <c r="L210" s="200"/>
      <c r="M210" s="204"/>
      <c r="N210" s="205"/>
      <c r="O210" s="205"/>
      <c r="P210" s="205"/>
      <c r="Q210" s="205"/>
      <c r="R210" s="205"/>
      <c r="S210" s="205"/>
      <c r="T210" s="206"/>
      <c r="AT210" s="201" t="s">
        <v>152</v>
      </c>
      <c r="AU210" s="201" t="s">
        <v>82</v>
      </c>
      <c r="AV210" s="199" t="s">
        <v>82</v>
      </c>
      <c r="AW210" s="199" t="s">
        <v>30</v>
      </c>
      <c r="AX210" s="199" t="s">
        <v>73</v>
      </c>
      <c r="AY210" s="201" t="s">
        <v>144</v>
      </c>
    </row>
    <row r="211" spans="1:65" s="191" customFormat="1">
      <c r="B211" s="192"/>
      <c r="D211" s="193" t="s">
        <v>152</v>
      </c>
      <c r="E211" s="194" t="s">
        <v>1</v>
      </c>
      <c r="F211" s="195" t="s">
        <v>227</v>
      </c>
      <c r="H211" s="194" t="s">
        <v>1</v>
      </c>
      <c r="L211" s="192"/>
      <c r="M211" s="196"/>
      <c r="N211" s="197"/>
      <c r="O211" s="197"/>
      <c r="P211" s="197"/>
      <c r="Q211" s="197"/>
      <c r="R211" s="197"/>
      <c r="S211" s="197"/>
      <c r="T211" s="198"/>
      <c r="AT211" s="194" t="s">
        <v>152</v>
      </c>
      <c r="AU211" s="194" t="s">
        <v>82</v>
      </c>
      <c r="AV211" s="191" t="s">
        <v>80</v>
      </c>
      <c r="AW211" s="191" t="s">
        <v>30</v>
      </c>
      <c r="AX211" s="191" t="s">
        <v>73</v>
      </c>
      <c r="AY211" s="194" t="s">
        <v>144</v>
      </c>
    </row>
    <row r="212" spans="1:65" s="199" customFormat="1">
      <c r="B212" s="200"/>
      <c r="D212" s="193" t="s">
        <v>152</v>
      </c>
      <c r="E212" s="201" t="s">
        <v>1</v>
      </c>
      <c r="F212" s="202" t="s">
        <v>246</v>
      </c>
      <c r="H212" s="203">
        <v>0.09</v>
      </c>
      <c r="L212" s="200"/>
      <c r="M212" s="204"/>
      <c r="N212" s="205"/>
      <c r="O212" s="205"/>
      <c r="P212" s="205"/>
      <c r="Q212" s="205"/>
      <c r="R212" s="205"/>
      <c r="S212" s="205"/>
      <c r="T212" s="206"/>
      <c r="AT212" s="201" t="s">
        <v>152</v>
      </c>
      <c r="AU212" s="201" t="s">
        <v>82</v>
      </c>
      <c r="AV212" s="199" t="s">
        <v>82</v>
      </c>
      <c r="AW212" s="199" t="s">
        <v>30</v>
      </c>
      <c r="AX212" s="199" t="s">
        <v>73</v>
      </c>
      <c r="AY212" s="201" t="s">
        <v>144</v>
      </c>
    </row>
    <row r="213" spans="1:65" s="199" customFormat="1">
      <c r="B213" s="200"/>
      <c r="D213" s="193" t="s">
        <v>152</v>
      </c>
      <c r="E213" s="201" t="s">
        <v>1</v>
      </c>
      <c r="F213" s="202" t="s">
        <v>247</v>
      </c>
      <c r="H213" s="203">
        <v>10.68</v>
      </c>
      <c r="L213" s="200"/>
      <c r="M213" s="204"/>
      <c r="N213" s="205"/>
      <c r="O213" s="205"/>
      <c r="P213" s="205"/>
      <c r="Q213" s="205"/>
      <c r="R213" s="205"/>
      <c r="S213" s="205"/>
      <c r="T213" s="206"/>
      <c r="AT213" s="201" t="s">
        <v>152</v>
      </c>
      <c r="AU213" s="201" t="s">
        <v>82</v>
      </c>
      <c r="AV213" s="199" t="s">
        <v>82</v>
      </c>
      <c r="AW213" s="199" t="s">
        <v>30</v>
      </c>
      <c r="AX213" s="199" t="s">
        <v>73</v>
      </c>
      <c r="AY213" s="201" t="s">
        <v>144</v>
      </c>
    </row>
    <row r="214" spans="1:65" s="207" customFormat="1">
      <c r="B214" s="208"/>
      <c r="D214" s="193" t="s">
        <v>152</v>
      </c>
      <c r="E214" s="209" t="s">
        <v>1</v>
      </c>
      <c r="F214" s="210" t="s">
        <v>165</v>
      </c>
      <c r="H214" s="211">
        <v>27.000999999999998</v>
      </c>
      <c r="L214" s="208"/>
      <c r="M214" s="212"/>
      <c r="N214" s="213"/>
      <c r="O214" s="213"/>
      <c r="P214" s="213"/>
      <c r="Q214" s="213"/>
      <c r="R214" s="213"/>
      <c r="S214" s="213"/>
      <c r="T214" s="214"/>
      <c r="AT214" s="209" t="s">
        <v>152</v>
      </c>
      <c r="AU214" s="209" t="s">
        <v>82</v>
      </c>
      <c r="AV214" s="207" t="s">
        <v>150</v>
      </c>
      <c r="AW214" s="207" t="s">
        <v>30</v>
      </c>
      <c r="AX214" s="207" t="s">
        <v>80</v>
      </c>
      <c r="AY214" s="209" t="s">
        <v>144</v>
      </c>
    </row>
    <row r="215" spans="1:65" s="100" customFormat="1" ht="16.5" customHeight="1">
      <c r="A215" s="96"/>
      <c r="B215" s="97"/>
      <c r="C215" s="178" t="s">
        <v>8</v>
      </c>
      <c r="D215" s="178" t="s">
        <v>146</v>
      </c>
      <c r="E215" s="179" t="s">
        <v>248</v>
      </c>
      <c r="F215" s="180" t="s">
        <v>249</v>
      </c>
      <c r="G215" s="181" t="s">
        <v>232</v>
      </c>
      <c r="H215" s="182">
        <v>27.001000000000001</v>
      </c>
      <c r="I215" s="74"/>
      <c r="J215" s="183">
        <f>ROUND(I215*H215,2)</f>
        <v>0</v>
      </c>
      <c r="K215" s="184"/>
      <c r="L215" s="97"/>
      <c r="M215" s="185" t="s">
        <v>1</v>
      </c>
      <c r="N215" s="186" t="s">
        <v>38</v>
      </c>
      <c r="O215" s="187">
        <v>0</v>
      </c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96"/>
      <c r="V215" s="96"/>
      <c r="W215" s="96"/>
      <c r="X215" s="96"/>
      <c r="Y215" s="96"/>
      <c r="Z215" s="96"/>
      <c r="AA215" s="96"/>
      <c r="AB215" s="96"/>
      <c r="AC215" s="96"/>
      <c r="AD215" s="96"/>
      <c r="AE215" s="96"/>
      <c r="AR215" s="189" t="s">
        <v>150</v>
      </c>
      <c r="AT215" s="189" t="s">
        <v>146</v>
      </c>
      <c r="AU215" s="189" t="s">
        <v>82</v>
      </c>
      <c r="AY215" s="88" t="s">
        <v>144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88" t="s">
        <v>80</v>
      </c>
      <c r="BK215" s="190">
        <f>ROUND(I215*H215,2)</f>
        <v>0</v>
      </c>
      <c r="BL215" s="88" t="s">
        <v>150</v>
      </c>
      <c r="BM215" s="189" t="s">
        <v>250</v>
      </c>
    </row>
    <row r="216" spans="1:65" s="100" customFormat="1" ht="21.75" customHeight="1">
      <c r="A216" s="96"/>
      <c r="B216" s="97"/>
      <c r="C216" s="178" t="s">
        <v>251</v>
      </c>
      <c r="D216" s="178" t="s">
        <v>146</v>
      </c>
      <c r="E216" s="179" t="s">
        <v>252</v>
      </c>
      <c r="F216" s="180" t="s">
        <v>253</v>
      </c>
      <c r="G216" s="181" t="s">
        <v>188</v>
      </c>
      <c r="H216" s="182">
        <v>0.67200000000000004</v>
      </c>
      <c r="I216" s="74"/>
      <c r="J216" s="183">
        <f>ROUND(I216*H216,2)</f>
        <v>0</v>
      </c>
      <c r="K216" s="184"/>
      <c r="L216" s="97"/>
      <c r="M216" s="185" t="s">
        <v>1</v>
      </c>
      <c r="N216" s="186" t="s">
        <v>38</v>
      </c>
      <c r="O216" s="187">
        <v>23.968</v>
      </c>
      <c r="P216" s="187">
        <f>O216*H216</f>
        <v>16.106496</v>
      </c>
      <c r="Q216" s="187">
        <v>1.0606199999999999</v>
      </c>
      <c r="R216" s="187">
        <f>Q216*H216</f>
        <v>0.71273663999999992</v>
      </c>
      <c r="S216" s="187">
        <v>0</v>
      </c>
      <c r="T216" s="188">
        <f>S216*H216</f>
        <v>0</v>
      </c>
      <c r="U216" s="96"/>
      <c r="V216" s="96"/>
      <c r="W216" s="96"/>
      <c r="X216" s="96"/>
      <c r="Y216" s="96"/>
      <c r="Z216" s="96"/>
      <c r="AA216" s="96"/>
      <c r="AB216" s="96"/>
      <c r="AC216" s="96"/>
      <c r="AD216" s="96"/>
      <c r="AE216" s="96"/>
      <c r="AR216" s="189" t="s">
        <v>150</v>
      </c>
      <c r="AT216" s="189" t="s">
        <v>146</v>
      </c>
      <c r="AU216" s="189" t="s">
        <v>82</v>
      </c>
      <c r="AY216" s="88" t="s">
        <v>144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88" t="s">
        <v>80</v>
      </c>
      <c r="BK216" s="190">
        <f>ROUND(I216*H216,2)</f>
        <v>0</v>
      </c>
      <c r="BL216" s="88" t="s">
        <v>150</v>
      </c>
      <c r="BM216" s="189" t="s">
        <v>254</v>
      </c>
    </row>
    <row r="217" spans="1:65" s="100" customFormat="1" ht="16.5" customHeight="1">
      <c r="A217" s="96"/>
      <c r="B217" s="97"/>
      <c r="C217" s="178" t="s">
        <v>255</v>
      </c>
      <c r="D217" s="178" t="s">
        <v>146</v>
      </c>
      <c r="E217" s="179" t="s">
        <v>256</v>
      </c>
      <c r="F217" s="180" t="s">
        <v>257</v>
      </c>
      <c r="G217" s="181" t="s">
        <v>188</v>
      </c>
      <c r="H217" s="182">
        <v>0.32400000000000001</v>
      </c>
      <c r="I217" s="74"/>
      <c r="J217" s="183">
        <f>ROUND(I217*H217,2)</f>
        <v>0</v>
      </c>
      <c r="K217" s="184"/>
      <c r="L217" s="97"/>
      <c r="M217" s="185" t="s">
        <v>1</v>
      </c>
      <c r="N217" s="186" t="s">
        <v>38</v>
      </c>
      <c r="O217" s="187">
        <v>0</v>
      </c>
      <c r="P217" s="187">
        <f>O217*H217</f>
        <v>0</v>
      </c>
      <c r="Q217" s="187">
        <v>1.06277</v>
      </c>
      <c r="R217" s="187">
        <f>Q217*H217</f>
        <v>0.34433748000000003</v>
      </c>
      <c r="S217" s="187">
        <v>0</v>
      </c>
      <c r="T217" s="188">
        <f>S217*H217</f>
        <v>0</v>
      </c>
      <c r="U217" s="96"/>
      <c r="V217" s="96"/>
      <c r="W217" s="96"/>
      <c r="X217" s="96"/>
      <c r="Y217" s="96"/>
      <c r="Z217" s="96"/>
      <c r="AA217" s="96"/>
      <c r="AB217" s="96"/>
      <c r="AC217" s="96"/>
      <c r="AD217" s="96"/>
      <c r="AE217" s="96"/>
      <c r="AR217" s="189" t="s">
        <v>150</v>
      </c>
      <c r="AT217" s="189" t="s">
        <v>146</v>
      </c>
      <c r="AU217" s="189" t="s">
        <v>82</v>
      </c>
      <c r="AY217" s="88" t="s">
        <v>144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88" t="s">
        <v>80</v>
      </c>
      <c r="BK217" s="190">
        <f>ROUND(I217*H217,2)</f>
        <v>0</v>
      </c>
      <c r="BL217" s="88" t="s">
        <v>150</v>
      </c>
      <c r="BM217" s="189" t="s">
        <v>258</v>
      </c>
    </row>
    <row r="218" spans="1:65" s="100" customFormat="1" ht="16.5" customHeight="1">
      <c r="A218" s="96"/>
      <c r="B218" s="97"/>
      <c r="C218" s="178" t="s">
        <v>259</v>
      </c>
      <c r="D218" s="178" t="s">
        <v>146</v>
      </c>
      <c r="E218" s="179" t="s">
        <v>260</v>
      </c>
      <c r="F218" s="180" t="s">
        <v>261</v>
      </c>
      <c r="G218" s="181" t="s">
        <v>262</v>
      </c>
      <c r="H218" s="182">
        <v>8</v>
      </c>
      <c r="I218" s="74"/>
      <c r="J218" s="183">
        <f>ROUND(I218*H218,2)</f>
        <v>0</v>
      </c>
      <c r="K218" s="184"/>
      <c r="L218" s="97"/>
      <c r="M218" s="185" t="s">
        <v>1</v>
      </c>
      <c r="N218" s="186" t="s">
        <v>38</v>
      </c>
      <c r="O218" s="187">
        <v>0</v>
      </c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96"/>
      <c r="V218" s="96"/>
      <c r="W218" s="96"/>
      <c r="X218" s="96"/>
      <c r="Y218" s="96"/>
      <c r="Z218" s="96"/>
      <c r="AA218" s="96"/>
      <c r="AB218" s="96"/>
      <c r="AC218" s="96"/>
      <c r="AD218" s="96"/>
      <c r="AE218" s="96"/>
      <c r="AR218" s="189" t="s">
        <v>150</v>
      </c>
      <c r="AT218" s="189" t="s">
        <v>146</v>
      </c>
      <c r="AU218" s="189" t="s">
        <v>82</v>
      </c>
      <c r="AY218" s="88" t="s">
        <v>144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88" t="s">
        <v>80</v>
      </c>
      <c r="BK218" s="190">
        <f>ROUND(I218*H218,2)</f>
        <v>0</v>
      </c>
      <c r="BL218" s="88" t="s">
        <v>150</v>
      </c>
      <c r="BM218" s="189" t="s">
        <v>263</v>
      </c>
    </row>
    <row r="219" spans="1:65" s="165" customFormat="1" ht="22.9" customHeight="1">
      <c r="B219" s="166"/>
      <c r="D219" s="167" t="s">
        <v>72</v>
      </c>
      <c r="E219" s="176" t="s">
        <v>169</v>
      </c>
      <c r="F219" s="176" t="s">
        <v>264</v>
      </c>
      <c r="J219" s="177">
        <f>BK219</f>
        <v>0</v>
      </c>
      <c r="L219" s="166"/>
      <c r="M219" s="170"/>
      <c r="N219" s="171"/>
      <c r="O219" s="171"/>
      <c r="P219" s="172">
        <f>SUM(P220:P277)</f>
        <v>108.69503900000001</v>
      </c>
      <c r="Q219" s="171"/>
      <c r="R219" s="172">
        <f>SUM(R220:R277)</f>
        <v>53.226982499999991</v>
      </c>
      <c r="S219" s="171"/>
      <c r="T219" s="173">
        <f>SUM(T220:T277)</f>
        <v>0</v>
      </c>
      <c r="AR219" s="167" t="s">
        <v>80</v>
      </c>
      <c r="AT219" s="174" t="s">
        <v>72</v>
      </c>
      <c r="AU219" s="174" t="s">
        <v>80</v>
      </c>
      <c r="AY219" s="167" t="s">
        <v>144</v>
      </c>
      <c r="BK219" s="175">
        <f>SUM(BK220:BK277)</f>
        <v>0</v>
      </c>
    </row>
    <row r="220" spans="1:65" s="100" customFormat="1" ht="24.2" customHeight="1">
      <c r="A220" s="96"/>
      <c r="B220" s="97"/>
      <c r="C220" s="178" t="s">
        <v>265</v>
      </c>
      <c r="D220" s="178" t="s">
        <v>146</v>
      </c>
      <c r="E220" s="179" t="s">
        <v>266</v>
      </c>
      <c r="F220" s="180" t="s">
        <v>267</v>
      </c>
      <c r="G220" s="181" t="s">
        <v>232</v>
      </c>
      <c r="H220" s="182">
        <v>1.5069999999999999</v>
      </c>
      <c r="I220" s="74"/>
      <c r="J220" s="183">
        <f>ROUND(I220*H220,2)</f>
        <v>0</v>
      </c>
      <c r="K220" s="184"/>
      <c r="L220" s="97"/>
      <c r="M220" s="185" t="s">
        <v>1</v>
      </c>
      <c r="N220" s="186" t="s">
        <v>38</v>
      </c>
      <c r="O220" s="187">
        <v>0</v>
      </c>
      <c r="P220" s="187">
        <f>O220*H220</f>
        <v>0</v>
      </c>
      <c r="Q220" s="187">
        <v>0.21379000000000001</v>
      </c>
      <c r="R220" s="187">
        <f>Q220*H220</f>
        <v>0.32218152999999999</v>
      </c>
      <c r="S220" s="187">
        <v>0</v>
      </c>
      <c r="T220" s="188">
        <f>S220*H220</f>
        <v>0</v>
      </c>
      <c r="U220" s="96"/>
      <c r="V220" s="96"/>
      <c r="W220" s="96"/>
      <c r="X220" s="96"/>
      <c r="Y220" s="96"/>
      <c r="Z220" s="96"/>
      <c r="AA220" s="96"/>
      <c r="AB220" s="96"/>
      <c r="AC220" s="96"/>
      <c r="AD220" s="96"/>
      <c r="AE220" s="96"/>
      <c r="AR220" s="189" t="s">
        <v>150</v>
      </c>
      <c r="AT220" s="189" t="s">
        <v>146</v>
      </c>
      <c r="AU220" s="189" t="s">
        <v>82</v>
      </c>
      <c r="AY220" s="88" t="s">
        <v>144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88" t="s">
        <v>80</v>
      </c>
      <c r="BK220" s="190">
        <f>ROUND(I220*H220,2)</f>
        <v>0</v>
      </c>
      <c r="BL220" s="88" t="s">
        <v>150</v>
      </c>
      <c r="BM220" s="189" t="s">
        <v>268</v>
      </c>
    </row>
    <row r="221" spans="1:65" s="199" customFormat="1">
      <c r="B221" s="200"/>
      <c r="D221" s="193" t="s">
        <v>152</v>
      </c>
      <c r="E221" s="201" t="s">
        <v>1</v>
      </c>
      <c r="F221" s="202" t="s">
        <v>269</v>
      </c>
      <c r="H221" s="203">
        <v>1.2809999999999999</v>
      </c>
      <c r="L221" s="200"/>
      <c r="M221" s="204"/>
      <c r="N221" s="205"/>
      <c r="O221" s="205"/>
      <c r="P221" s="205"/>
      <c r="Q221" s="205"/>
      <c r="R221" s="205"/>
      <c r="S221" s="205"/>
      <c r="T221" s="206"/>
      <c r="AT221" s="201" t="s">
        <v>152</v>
      </c>
      <c r="AU221" s="201" t="s">
        <v>82</v>
      </c>
      <c r="AV221" s="199" t="s">
        <v>82</v>
      </c>
      <c r="AW221" s="199" t="s">
        <v>30</v>
      </c>
      <c r="AX221" s="199" t="s">
        <v>73</v>
      </c>
      <c r="AY221" s="201" t="s">
        <v>144</v>
      </c>
    </row>
    <row r="222" spans="1:65" s="199" customFormat="1">
      <c r="B222" s="200"/>
      <c r="D222" s="193" t="s">
        <v>152</v>
      </c>
      <c r="E222" s="201" t="s">
        <v>1</v>
      </c>
      <c r="F222" s="202" t="s">
        <v>270</v>
      </c>
      <c r="H222" s="203">
        <v>0.22600000000000001</v>
      </c>
      <c r="L222" s="200"/>
      <c r="M222" s="204"/>
      <c r="N222" s="205"/>
      <c r="O222" s="205"/>
      <c r="P222" s="205"/>
      <c r="Q222" s="205"/>
      <c r="R222" s="205"/>
      <c r="S222" s="205"/>
      <c r="T222" s="206"/>
      <c r="AT222" s="201" t="s">
        <v>152</v>
      </c>
      <c r="AU222" s="201" t="s">
        <v>82</v>
      </c>
      <c r="AV222" s="199" t="s">
        <v>82</v>
      </c>
      <c r="AW222" s="199" t="s">
        <v>30</v>
      </c>
      <c r="AX222" s="199" t="s">
        <v>73</v>
      </c>
      <c r="AY222" s="201" t="s">
        <v>144</v>
      </c>
    </row>
    <row r="223" spans="1:65" s="207" customFormat="1">
      <c r="B223" s="208"/>
      <c r="D223" s="193" t="s">
        <v>152</v>
      </c>
      <c r="E223" s="209" t="s">
        <v>1</v>
      </c>
      <c r="F223" s="210" t="s">
        <v>165</v>
      </c>
      <c r="H223" s="211">
        <v>1.5069999999999999</v>
      </c>
      <c r="L223" s="208"/>
      <c r="M223" s="212"/>
      <c r="N223" s="213"/>
      <c r="O223" s="213"/>
      <c r="P223" s="213"/>
      <c r="Q223" s="213"/>
      <c r="R223" s="213"/>
      <c r="S223" s="213"/>
      <c r="T223" s="214"/>
      <c r="AT223" s="209" t="s">
        <v>152</v>
      </c>
      <c r="AU223" s="209" t="s">
        <v>82</v>
      </c>
      <c r="AV223" s="207" t="s">
        <v>150</v>
      </c>
      <c r="AW223" s="207" t="s">
        <v>30</v>
      </c>
      <c r="AX223" s="207" t="s">
        <v>80</v>
      </c>
      <c r="AY223" s="209" t="s">
        <v>144</v>
      </c>
    </row>
    <row r="224" spans="1:65" s="100" customFormat="1" ht="24.2" customHeight="1">
      <c r="A224" s="96"/>
      <c r="B224" s="97"/>
      <c r="C224" s="178" t="s">
        <v>271</v>
      </c>
      <c r="D224" s="178" t="s">
        <v>146</v>
      </c>
      <c r="E224" s="179" t="s">
        <v>272</v>
      </c>
      <c r="F224" s="180" t="s">
        <v>273</v>
      </c>
      <c r="G224" s="181" t="s">
        <v>188</v>
      </c>
      <c r="H224" s="182">
        <v>0.35299999999999998</v>
      </c>
      <c r="I224" s="74"/>
      <c r="J224" s="183">
        <f>ROUND(I224*H224,2)</f>
        <v>0</v>
      </c>
      <c r="K224" s="184"/>
      <c r="L224" s="97"/>
      <c r="M224" s="185" t="s">
        <v>1</v>
      </c>
      <c r="N224" s="186" t="s">
        <v>38</v>
      </c>
      <c r="O224" s="187">
        <v>0</v>
      </c>
      <c r="P224" s="187">
        <f>O224*H224</f>
        <v>0</v>
      </c>
      <c r="Q224" s="187">
        <v>1.7090000000000001E-2</v>
      </c>
      <c r="R224" s="187">
        <f>Q224*H224</f>
        <v>6.0327699999999998E-3</v>
      </c>
      <c r="S224" s="187">
        <v>0</v>
      </c>
      <c r="T224" s="188">
        <f>S224*H224</f>
        <v>0</v>
      </c>
      <c r="U224" s="96"/>
      <c r="V224" s="96"/>
      <c r="W224" s="96"/>
      <c r="X224" s="96"/>
      <c r="Y224" s="96"/>
      <c r="Z224" s="96"/>
      <c r="AA224" s="96"/>
      <c r="AB224" s="96"/>
      <c r="AC224" s="96"/>
      <c r="AD224" s="96"/>
      <c r="AE224" s="96"/>
      <c r="AR224" s="189" t="s">
        <v>150</v>
      </c>
      <c r="AT224" s="189" t="s">
        <v>146</v>
      </c>
      <c r="AU224" s="189" t="s">
        <v>82</v>
      </c>
      <c r="AY224" s="88" t="s">
        <v>144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88" t="s">
        <v>80</v>
      </c>
      <c r="BK224" s="190">
        <f>ROUND(I224*H224,2)</f>
        <v>0</v>
      </c>
      <c r="BL224" s="88" t="s">
        <v>150</v>
      </c>
      <c r="BM224" s="189" t="s">
        <v>274</v>
      </c>
    </row>
    <row r="225" spans="1:65" s="199" customFormat="1">
      <c r="B225" s="200"/>
      <c r="D225" s="193" t="s">
        <v>152</v>
      </c>
      <c r="E225" s="201" t="s">
        <v>1</v>
      </c>
      <c r="F225" s="202" t="s">
        <v>275</v>
      </c>
      <c r="H225" s="203">
        <v>0.16900000000000001</v>
      </c>
      <c r="L225" s="200"/>
      <c r="M225" s="204"/>
      <c r="N225" s="205"/>
      <c r="O225" s="205"/>
      <c r="P225" s="205"/>
      <c r="Q225" s="205"/>
      <c r="R225" s="205"/>
      <c r="S225" s="205"/>
      <c r="T225" s="206"/>
      <c r="AT225" s="201" t="s">
        <v>152</v>
      </c>
      <c r="AU225" s="201" t="s">
        <v>82</v>
      </c>
      <c r="AV225" s="199" t="s">
        <v>82</v>
      </c>
      <c r="AW225" s="199" t="s">
        <v>30</v>
      </c>
      <c r="AX225" s="199" t="s">
        <v>73</v>
      </c>
      <c r="AY225" s="201" t="s">
        <v>144</v>
      </c>
    </row>
    <row r="226" spans="1:65" s="199" customFormat="1">
      <c r="B226" s="200"/>
      <c r="D226" s="193" t="s">
        <v>152</v>
      </c>
      <c r="E226" s="201" t="s">
        <v>1</v>
      </c>
      <c r="F226" s="202" t="s">
        <v>276</v>
      </c>
      <c r="H226" s="203">
        <v>0.13600000000000001</v>
      </c>
      <c r="L226" s="200"/>
      <c r="M226" s="204"/>
      <c r="N226" s="205"/>
      <c r="O226" s="205"/>
      <c r="P226" s="205"/>
      <c r="Q226" s="205"/>
      <c r="R226" s="205"/>
      <c r="S226" s="205"/>
      <c r="T226" s="206"/>
      <c r="AT226" s="201" t="s">
        <v>152</v>
      </c>
      <c r="AU226" s="201" t="s">
        <v>82</v>
      </c>
      <c r="AV226" s="199" t="s">
        <v>82</v>
      </c>
      <c r="AW226" s="199" t="s">
        <v>30</v>
      </c>
      <c r="AX226" s="199" t="s">
        <v>73</v>
      </c>
      <c r="AY226" s="201" t="s">
        <v>144</v>
      </c>
    </row>
    <row r="227" spans="1:65" s="199" customFormat="1">
      <c r="B227" s="200"/>
      <c r="D227" s="193" t="s">
        <v>152</v>
      </c>
      <c r="E227" s="201" t="s">
        <v>1</v>
      </c>
      <c r="F227" s="202" t="s">
        <v>277</v>
      </c>
      <c r="H227" s="203">
        <v>2.3E-2</v>
      </c>
      <c r="L227" s="200"/>
      <c r="M227" s="204"/>
      <c r="N227" s="205"/>
      <c r="O227" s="205"/>
      <c r="P227" s="205"/>
      <c r="Q227" s="205"/>
      <c r="R227" s="205"/>
      <c r="S227" s="205"/>
      <c r="T227" s="206"/>
      <c r="AT227" s="201" t="s">
        <v>152</v>
      </c>
      <c r="AU227" s="201" t="s">
        <v>82</v>
      </c>
      <c r="AV227" s="199" t="s">
        <v>82</v>
      </c>
      <c r="AW227" s="199" t="s">
        <v>30</v>
      </c>
      <c r="AX227" s="199" t="s">
        <v>73</v>
      </c>
      <c r="AY227" s="201" t="s">
        <v>144</v>
      </c>
    </row>
    <row r="228" spans="1:65" s="199" customFormat="1">
      <c r="B228" s="200"/>
      <c r="D228" s="193" t="s">
        <v>152</v>
      </c>
      <c r="E228" s="201" t="s">
        <v>1</v>
      </c>
      <c r="F228" s="202" t="s">
        <v>278</v>
      </c>
      <c r="H228" s="203">
        <v>2.5000000000000001E-2</v>
      </c>
      <c r="L228" s="200"/>
      <c r="M228" s="204"/>
      <c r="N228" s="205"/>
      <c r="O228" s="205"/>
      <c r="P228" s="205"/>
      <c r="Q228" s="205"/>
      <c r="R228" s="205"/>
      <c r="S228" s="205"/>
      <c r="T228" s="206"/>
      <c r="AT228" s="201" t="s">
        <v>152</v>
      </c>
      <c r="AU228" s="201" t="s">
        <v>82</v>
      </c>
      <c r="AV228" s="199" t="s">
        <v>82</v>
      </c>
      <c r="AW228" s="199" t="s">
        <v>30</v>
      </c>
      <c r="AX228" s="199" t="s">
        <v>73</v>
      </c>
      <c r="AY228" s="201" t="s">
        <v>144</v>
      </c>
    </row>
    <row r="229" spans="1:65" s="207" customFormat="1">
      <c r="B229" s="208"/>
      <c r="D229" s="193" t="s">
        <v>152</v>
      </c>
      <c r="E229" s="209" t="s">
        <v>1</v>
      </c>
      <c r="F229" s="210" t="s">
        <v>165</v>
      </c>
      <c r="H229" s="211">
        <v>0.35300000000000009</v>
      </c>
      <c r="L229" s="208"/>
      <c r="M229" s="212"/>
      <c r="N229" s="213"/>
      <c r="O229" s="213"/>
      <c r="P229" s="213"/>
      <c r="Q229" s="213"/>
      <c r="R229" s="213"/>
      <c r="S229" s="213"/>
      <c r="T229" s="214"/>
      <c r="AT229" s="209" t="s">
        <v>152</v>
      </c>
      <c r="AU229" s="209" t="s">
        <v>82</v>
      </c>
      <c r="AV229" s="207" t="s">
        <v>150</v>
      </c>
      <c r="AW229" s="207" t="s">
        <v>30</v>
      </c>
      <c r="AX229" s="207" t="s">
        <v>80</v>
      </c>
      <c r="AY229" s="209" t="s">
        <v>144</v>
      </c>
    </row>
    <row r="230" spans="1:65" s="100" customFormat="1" ht="16.5" customHeight="1">
      <c r="A230" s="96"/>
      <c r="B230" s="97"/>
      <c r="C230" s="215" t="s">
        <v>279</v>
      </c>
      <c r="D230" s="215" t="s">
        <v>185</v>
      </c>
      <c r="E230" s="216" t="s">
        <v>280</v>
      </c>
      <c r="F230" s="217" t="s">
        <v>281</v>
      </c>
      <c r="G230" s="218" t="s">
        <v>188</v>
      </c>
      <c r="H230" s="219">
        <v>0.16900000000000001</v>
      </c>
      <c r="I230" s="75"/>
      <c r="J230" s="220">
        <f>ROUND(I230*H230,2)</f>
        <v>0</v>
      </c>
      <c r="K230" s="221"/>
      <c r="L230" s="222"/>
      <c r="M230" s="223" t="s">
        <v>1</v>
      </c>
      <c r="N230" s="224" t="s">
        <v>38</v>
      </c>
      <c r="O230" s="187">
        <v>0</v>
      </c>
      <c r="P230" s="187">
        <f>O230*H230</f>
        <v>0</v>
      </c>
      <c r="Q230" s="187">
        <v>1</v>
      </c>
      <c r="R230" s="187">
        <f>Q230*H230</f>
        <v>0.16900000000000001</v>
      </c>
      <c r="S230" s="187">
        <v>0</v>
      </c>
      <c r="T230" s="188">
        <f>S230*H230</f>
        <v>0</v>
      </c>
      <c r="U230" s="96"/>
      <c r="V230" s="96"/>
      <c r="W230" s="96"/>
      <c r="X230" s="96"/>
      <c r="Y230" s="96"/>
      <c r="Z230" s="96"/>
      <c r="AA230" s="96"/>
      <c r="AB230" s="96"/>
      <c r="AC230" s="96"/>
      <c r="AD230" s="96"/>
      <c r="AE230" s="96"/>
      <c r="AR230" s="189" t="s">
        <v>189</v>
      </c>
      <c r="AT230" s="189" t="s">
        <v>185</v>
      </c>
      <c r="AU230" s="189" t="s">
        <v>82</v>
      </c>
      <c r="AY230" s="88" t="s">
        <v>144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88" t="s">
        <v>80</v>
      </c>
      <c r="BK230" s="190">
        <f>ROUND(I230*H230,2)</f>
        <v>0</v>
      </c>
      <c r="BL230" s="88" t="s">
        <v>150</v>
      </c>
      <c r="BM230" s="189" t="s">
        <v>282</v>
      </c>
    </row>
    <row r="231" spans="1:65" s="100" customFormat="1" ht="19.5">
      <c r="A231" s="96"/>
      <c r="B231" s="97"/>
      <c r="C231" s="96"/>
      <c r="D231" s="193" t="s">
        <v>283</v>
      </c>
      <c r="E231" s="96"/>
      <c r="F231" s="225" t="s">
        <v>284</v>
      </c>
      <c r="G231" s="96"/>
      <c r="H231" s="96"/>
      <c r="I231" s="98"/>
      <c r="J231" s="96"/>
      <c r="K231" s="96"/>
      <c r="L231" s="97"/>
      <c r="M231" s="226"/>
      <c r="N231" s="227"/>
      <c r="O231" s="228"/>
      <c r="P231" s="228"/>
      <c r="Q231" s="228"/>
      <c r="R231" s="228"/>
      <c r="S231" s="228"/>
      <c r="T231" s="229"/>
      <c r="U231" s="96"/>
      <c r="V231" s="96"/>
      <c r="W231" s="96"/>
      <c r="X231" s="96"/>
      <c r="Y231" s="96"/>
      <c r="Z231" s="96"/>
      <c r="AA231" s="96"/>
      <c r="AB231" s="96"/>
      <c r="AC231" s="96"/>
      <c r="AD231" s="96"/>
      <c r="AE231" s="96"/>
      <c r="AT231" s="88" t="s">
        <v>283</v>
      </c>
      <c r="AU231" s="88" t="s">
        <v>82</v>
      </c>
    </row>
    <row r="232" spans="1:65" s="199" customFormat="1">
      <c r="B232" s="200"/>
      <c r="D232" s="193" t="s">
        <v>152</v>
      </c>
      <c r="E232" s="201" t="s">
        <v>1</v>
      </c>
      <c r="F232" s="202" t="s">
        <v>275</v>
      </c>
      <c r="H232" s="203">
        <v>0.16900000000000001</v>
      </c>
      <c r="L232" s="200"/>
      <c r="M232" s="204"/>
      <c r="N232" s="205"/>
      <c r="O232" s="205"/>
      <c r="P232" s="205"/>
      <c r="Q232" s="205"/>
      <c r="R232" s="205"/>
      <c r="S232" s="205"/>
      <c r="T232" s="206"/>
      <c r="AT232" s="201" t="s">
        <v>152</v>
      </c>
      <c r="AU232" s="201" t="s">
        <v>82</v>
      </c>
      <c r="AV232" s="199" t="s">
        <v>82</v>
      </c>
      <c r="AW232" s="199" t="s">
        <v>30</v>
      </c>
      <c r="AX232" s="199" t="s">
        <v>80</v>
      </c>
      <c r="AY232" s="201" t="s">
        <v>144</v>
      </c>
    </row>
    <row r="233" spans="1:65" s="100" customFormat="1" ht="21.75" customHeight="1">
      <c r="A233" s="96"/>
      <c r="B233" s="97"/>
      <c r="C233" s="215" t="s">
        <v>285</v>
      </c>
      <c r="D233" s="215" t="s">
        <v>185</v>
      </c>
      <c r="E233" s="216" t="s">
        <v>286</v>
      </c>
      <c r="F233" s="217" t="s">
        <v>287</v>
      </c>
      <c r="G233" s="218" t="s">
        <v>188</v>
      </c>
      <c r="H233" s="219">
        <v>4.8000000000000001E-2</v>
      </c>
      <c r="I233" s="75"/>
      <c r="J233" s="220">
        <f>ROUND(I233*H233,2)</f>
        <v>0</v>
      </c>
      <c r="K233" s="221"/>
      <c r="L233" s="222"/>
      <c r="M233" s="223" t="s">
        <v>1</v>
      </c>
      <c r="N233" s="224" t="s">
        <v>38</v>
      </c>
      <c r="O233" s="187">
        <v>0</v>
      </c>
      <c r="P233" s="187">
        <f>O233*H233</f>
        <v>0</v>
      </c>
      <c r="Q233" s="187">
        <v>1</v>
      </c>
      <c r="R233" s="187">
        <f>Q233*H233</f>
        <v>4.8000000000000001E-2</v>
      </c>
      <c r="S233" s="187">
        <v>0</v>
      </c>
      <c r="T233" s="188">
        <f>S233*H233</f>
        <v>0</v>
      </c>
      <c r="U233" s="96"/>
      <c r="V233" s="96"/>
      <c r="W233" s="96"/>
      <c r="X233" s="96"/>
      <c r="Y233" s="96"/>
      <c r="Z233" s="96"/>
      <c r="AA233" s="96"/>
      <c r="AB233" s="96"/>
      <c r="AC233" s="96"/>
      <c r="AD233" s="96"/>
      <c r="AE233" s="96"/>
      <c r="AR233" s="189" t="s">
        <v>189</v>
      </c>
      <c r="AT233" s="189" t="s">
        <v>185</v>
      </c>
      <c r="AU233" s="189" t="s">
        <v>82</v>
      </c>
      <c r="AY233" s="88" t="s">
        <v>144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88" t="s">
        <v>80</v>
      </c>
      <c r="BK233" s="190">
        <f>ROUND(I233*H233,2)</f>
        <v>0</v>
      </c>
      <c r="BL233" s="88" t="s">
        <v>150</v>
      </c>
      <c r="BM233" s="189" t="s">
        <v>288</v>
      </c>
    </row>
    <row r="234" spans="1:65" s="100" customFormat="1" ht="19.5">
      <c r="A234" s="96"/>
      <c r="B234" s="97"/>
      <c r="C234" s="96"/>
      <c r="D234" s="193" t="s">
        <v>283</v>
      </c>
      <c r="E234" s="96"/>
      <c r="F234" s="225" t="s">
        <v>289</v>
      </c>
      <c r="G234" s="96"/>
      <c r="H234" s="96"/>
      <c r="I234" s="98"/>
      <c r="J234" s="96"/>
      <c r="K234" s="96"/>
      <c r="L234" s="97"/>
      <c r="M234" s="226"/>
      <c r="N234" s="227"/>
      <c r="O234" s="228"/>
      <c r="P234" s="228"/>
      <c r="Q234" s="228"/>
      <c r="R234" s="228"/>
      <c r="S234" s="228"/>
      <c r="T234" s="229"/>
      <c r="U234" s="96"/>
      <c r="V234" s="96"/>
      <c r="W234" s="96"/>
      <c r="X234" s="96"/>
      <c r="Y234" s="96"/>
      <c r="Z234" s="96"/>
      <c r="AA234" s="96"/>
      <c r="AB234" s="96"/>
      <c r="AC234" s="96"/>
      <c r="AD234" s="96"/>
      <c r="AE234" s="96"/>
      <c r="AT234" s="88" t="s">
        <v>283</v>
      </c>
      <c r="AU234" s="88" t="s">
        <v>82</v>
      </c>
    </row>
    <row r="235" spans="1:65" s="199" customFormat="1">
      <c r="B235" s="200"/>
      <c r="D235" s="193" t="s">
        <v>152</v>
      </c>
      <c r="E235" s="201" t="s">
        <v>1</v>
      </c>
      <c r="F235" s="202" t="s">
        <v>277</v>
      </c>
      <c r="H235" s="203">
        <v>2.3E-2</v>
      </c>
      <c r="L235" s="200"/>
      <c r="M235" s="204"/>
      <c r="N235" s="205"/>
      <c r="O235" s="205"/>
      <c r="P235" s="205"/>
      <c r="Q235" s="205"/>
      <c r="R235" s="205"/>
      <c r="S235" s="205"/>
      <c r="T235" s="206"/>
      <c r="AT235" s="201" t="s">
        <v>152</v>
      </c>
      <c r="AU235" s="201" t="s">
        <v>82</v>
      </c>
      <c r="AV235" s="199" t="s">
        <v>82</v>
      </c>
      <c r="AW235" s="199" t="s">
        <v>30</v>
      </c>
      <c r="AX235" s="199" t="s">
        <v>73</v>
      </c>
      <c r="AY235" s="201" t="s">
        <v>144</v>
      </c>
    </row>
    <row r="236" spans="1:65" s="199" customFormat="1">
      <c r="B236" s="200"/>
      <c r="D236" s="193" t="s">
        <v>152</v>
      </c>
      <c r="E236" s="201" t="s">
        <v>1</v>
      </c>
      <c r="F236" s="202" t="s">
        <v>278</v>
      </c>
      <c r="H236" s="203">
        <v>2.5000000000000001E-2</v>
      </c>
      <c r="L236" s="200"/>
      <c r="M236" s="204"/>
      <c r="N236" s="205"/>
      <c r="O236" s="205"/>
      <c r="P236" s="205"/>
      <c r="Q236" s="205"/>
      <c r="R236" s="205"/>
      <c r="S236" s="205"/>
      <c r="T236" s="206"/>
      <c r="AT236" s="201" t="s">
        <v>152</v>
      </c>
      <c r="AU236" s="201" t="s">
        <v>82</v>
      </c>
      <c r="AV236" s="199" t="s">
        <v>82</v>
      </c>
      <c r="AW236" s="199" t="s">
        <v>30</v>
      </c>
      <c r="AX236" s="199" t="s">
        <v>73</v>
      </c>
      <c r="AY236" s="201" t="s">
        <v>144</v>
      </c>
    </row>
    <row r="237" spans="1:65" s="207" customFormat="1">
      <c r="B237" s="208"/>
      <c r="D237" s="193" t="s">
        <v>152</v>
      </c>
      <c r="E237" s="209" t="s">
        <v>1</v>
      </c>
      <c r="F237" s="210" t="s">
        <v>165</v>
      </c>
      <c r="H237" s="211">
        <v>4.8000000000000001E-2</v>
      </c>
      <c r="L237" s="208"/>
      <c r="M237" s="212"/>
      <c r="N237" s="213"/>
      <c r="O237" s="213"/>
      <c r="P237" s="213"/>
      <c r="Q237" s="213"/>
      <c r="R237" s="213"/>
      <c r="S237" s="213"/>
      <c r="T237" s="214"/>
      <c r="AT237" s="209" t="s">
        <v>152</v>
      </c>
      <c r="AU237" s="209" t="s">
        <v>82</v>
      </c>
      <c r="AV237" s="207" t="s">
        <v>150</v>
      </c>
      <c r="AW237" s="207" t="s">
        <v>30</v>
      </c>
      <c r="AX237" s="207" t="s">
        <v>80</v>
      </c>
      <c r="AY237" s="209" t="s">
        <v>144</v>
      </c>
    </row>
    <row r="238" spans="1:65" s="100" customFormat="1" ht="21.75" customHeight="1">
      <c r="A238" s="96"/>
      <c r="B238" s="97"/>
      <c r="C238" s="215" t="s">
        <v>290</v>
      </c>
      <c r="D238" s="215" t="s">
        <v>185</v>
      </c>
      <c r="E238" s="216" t="s">
        <v>291</v>
      </c>
      <c r="F238" s="217" t="s">
        <v>292</v>
      </c>
      <c r="G238" s="218" t="s">
        <v>188</v>
      </c>
      <c r="H238" s="219">
        <v>0.13600000000000001</v>
      </c>
      <c r="I238" s="75"/>
      <c r="J238" s="220">
        <f>ROUND(I238*H238,2)</f>
        <v>0</v>
      </c>
      <c r="K238" s="221"/>
      <c r="L238" s="222"/>
      <c r="M238" s="223" t="s">
        <v>1</v>
      </c>
      <c r="N238" s="224" t="s">
        <v>38</v>
      </c>
      <c r="O238" s="187">
        <v>0</v>
      </c>
      <c r="P238" s="187">
        <f>O238*H238</f>
        <v>0</v>
      </c>
      <c r="Q238" s="187">
        <v>1</v>
      </c>
      <c r="R238" s="187">
        <f>Q238*H238</f>
        <v>0.13600000000000001</v>
      </c>
      <c r="S238" s="187">
        <v>0</v>
      </c>
      <c r="T238" s="188">
        <f>S238*H238</f>
        <v>0</v>
      </c>
      <c r="U238" s="96"/>
      <c r="V238" s="96"/>
      <c r="W238" s="96"/>
      <c r="X238" s="96"/>
      <c r="Y238" s="96"/>
      <c r="Z238" s="96"/>
      <c r="AA238" s="96"/>
      <c r="AB238" s="96"/>
      <c r="AC238" s="96"/>
      <c r="AD238" s="96"/>
      <c r="AE238" s="96"/>
      <c r="AR238" s="189" t="s">
        <v>189</v>
      </c>
      <c r="AT238" s="189" t="s">
        <v>185</v>
      </c>
      <c r="AU238" s="189" t="s">
        <v>82</v>
      </c>
      <c r="AY238" s="88" t="s">
        <v>144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88" t="s">
        <v>80</v>
      </c>
      <c r="BK238" s="190">
        <f>ROUND(I238*H238,2)</f>
        <v>0</v>
      </c>
      <c r="BL238" s="88" t="s">
        <v>150</v>
      </c>
      <c r="BM238" s="189" t="s">
        <v>293</v>
      </c>
    </row>
    <row r="239" spans="1:65" s="100" customFormat="1" ht="19.5">
      <c r="A239" s="96"/>
      <c r="B239" s="97"/>
      <c r="C239" s="96"/>
      <c r="D239" s="193" t="s">
        <v>283</v>
      </c>
      <c r="E239" s="96"/>
      <c r="F239" s="225" t="s">
        <v>294</v>
      </c>
      <c r="G239" s="96"/>
      <c r="H239" s="96"/>
      <c r="I239" s="98"/>
      <c r="J239" s="96"/>
      <c r="K239" s="96"/>
      <c r="L239" s="97"/>
      <c r="M239" s="226"/>
      <c r="N239" s="227"/>
      <c r="O239" s="228"/>
      <c r="P239" s="228"/>
      <c r="Q239" s="228"/>
      <c r="R239" s="228"/>
      <c r="S239" s="228"/>
      <c r="T239" s="229"/>
      <c r="U239" s="96"/>
      <c r="V239" s="96"/>
      <c r="W239" s="96"/>
      <c r="X239" s="96"/>
      <c r="Y239" s="96"/>
      <c r="Z239" s="96"/>
      <c r="AA239" s="96"/>
      <c r="AB239" s="96"/>
      <c r="AC239" s="96"/>
      <c r="AD239" s="96"/>
      <c r="AE239" s="96"/>
      <c r="AT239" s="88" t="s">
        <v>283</v>
      </c>
      <c r="AU239" s="88" t="s">
        <v>82</v>
      </c>
    </row>
    <row r="240" spans="1:65" s="199" customFormat="1">
      <c r="B240" s="200"/>
      <c r="D240" s="193" t="s">
        <v>152</v>
      </c>
      <c r="E240" s="201" t="s">
        <v>1</v>
      </c>
      <c r="F240" s="202" t="s">
        <v>276</v>
      </c>
      <c r="H240" s="203">
        <v>0.13600000000000001</v>
      </c>
      <c r="L240" s="200"/>
      <c r="M240" s="204"/>
      <c r="N240" s="205"/>
      <c r="O240" s="205"/>
      <c r="P240" s="205"/>
      <c r="Q240" s="205"/>
      <c r="R240" s="205"/>
      <c r="S240" s="205"/>
      <c r="T240" s="206"/>
      <c r="AT240" s="201" t="s">
        <v>152</v>
      </c>
      <c r="AU240" s="201" t="s">
        <v>82</v>
      </c>
      <c r="AV240" s="199" t="s">
        <v>82</v>
      </c>
      <c r="AW240" s="199" t="s">
        <v>30</v>
      </c>
      <c r="AX240" s="199" t="s">
        <v>80</v>
      </c>
      <c r="AY240" s="201" t="s">
        <v>144</v>
      </c>
    </row>
    <row r="241" spans="1:65" s="100" customFormat="1" ht="24.2" customHeight="1">
      <c r="A241" s="96"/>
      <c r="B241" s="97"/>
      <c r="C241" s="178" t="s">
        <v>7</v>
      </c>
      <c r="D241" s="178" t="s">
        <v>146</v>
      </c>
      <c r="E241" s="179" t="s">
        <v>272</v>
      </c>
      <c r="F241" s="180" t="s">
        <v>273</v>
      </c>
      <c r="G241" s="181" t="s">
        <v>188</v>
      </c>
      <c r="H241" s="182">
        <v>0</v>
      </c>
      <c r="I241" s="74"/>
      <c r="J241" s="183">
        <f>ROUND(I241*H241,2)</f>
        <v>0</v>
      </c>
      <c r="K241" s="184"/>
      <c r="L241" s="97"/>
      <c r="M241" s="185" t="s">
        <v>1</v>
      </c>
      <c r="N241" s="186" t="s">
        <v>38</v>
      </c>
      <c r="O241" s="187">
        <v>0</v>
      </c>
      <c r="P241" s="187">
        <f>O241*H241</f>
        <v>0</v>
      </c>
      <c r="Q241" s="187">
        <v>1.7090000000000001E-2</v>
      </c>
      <c r="R241" s="187">
        <f>Q241*H241</f>
        <v>0</v>
      </c>
      <c r="S241" s="187">
        <v>0</v>
      </c>
      <c r="T241" s="188">
        <f>S241*H241</f>
        <v>0</v>
      </c>
      <c r="U241" s="96"/>
      <c r="V241" s="96"/>
      <c r="W241" s="96"/>
      <c r="X241" s="96"/>
      <c r="Y241" s="96"/>
      <c r="Z241" s="96"/>
      <c r="AA241" s="96"/>
      <c r="AB241" s="96"/>
      <c r="AC241" s="96"/>
      <c r="AD241" s="96"/>
      <c r="AE241" s="96"/>
      <c r="AR241" s="189" t="s">
        <v>150</v>
      </c>
      <c r="AT241" s="189" t="s">
        <v>146</v>
      </c>
      <c r="AU241" s="189" t="s">
        <v>82</v>
      </c>
      <c r="AY241" s="88" t="s">
        <v>144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88" t="s">
        <v>80</v>
      </c>
      <c r="BK241" s="190">
        <f>ROUND(I241*H241,2)</f>
        <v>0</v>
      </c>
      <c r="BL241" s="88" t="s">
        <v>150</v>
      </c>
      <c r="BM241" s="189" t="s">
        <v>295</v>
      </c>
    </row>
    <row r="242" spans="1:65" s="100" customFormat="1" ht="24.2" customHeight="1">
      <c r="A242" s="96"/>
      <c r="B242" s="97"/>
      <c r="C242" s="178" t="s">
        <v>296</v>
      </c>
      <c r="D242" s="178" t="s">
        <v>146</v>
      </c>
      <c r="E242" s="179" t="s">
        <v>297</v>
      </c>
      <c r="F242" s="180" t="s">
        <v>298</v>
      </c>
      <c r="G242" s="181" t="s">
        <v>299</v>
      </c>
      <c r="H242" s="182">
        <v>3</v>
      </c>
      <c r="I242" s="74"/>
      <c r="J242" s="183">
        <f>ROUND(I242*H242,2)</f>
        <v>0</v>
      </c>
      <c r="K242" s="184"/>
      <c r="L242" s="97"/>
      <c r="M242" s="185" t="s">
        <v>1</v>
      </c>
      <c r="N242" s="186" t="s">
        <v>38</v>
      </c>
      <c r="O242" s="187">
        <v>2.714</v>
      </c>
      <c r="P242" s="187">
        <f>O242*H242</f>
        <v>8.1419999999999995</v>
      </c>
      <c r="Q242" s="187">
        <v>9.3710000000000002E-2</v>
      </c>
      <c r="R242" s="187">
        <f>Q242*H242</f>
        <v>0.28112999999999999</v>
      </c>
      <c r="S242" s="187">
        <v>0</v>
      </c>
      <c r="T242" s="188">
        <f>S242*H242</f>
        <v>0</v>
      </c>
      <c r="U242" s="96"/>
      <c r="V242" s="96"/>
      <c r="W242" s="96"/>
      <c r="X242" s="96"/>
      <c r="Y242" s="96"/>
      <c r="Z242" s="96"/>
      <c r="AA242" s="96"/>
      <c r="AB242" s="96"/>
      <c r="AC242" s="96"/>
      <c r="AD242" s="96"/>
      <c r="AE242" s="96"/>
      <c r="AR242" s="189" t="s">
        <v>150</v>
      </c>
      <c r="AT242" s="189" t="s">
        <v>146</v>
      </c>
      <c r="AU242" s="189" t="s">
        <v>82</v>
      </c>
      <c r="AY242" s="88" t="s">
        <v>144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88" t="s">
        <v>80</v>
      </c>
      <c r="BK242" s="190">
        <f>ROUND(I242*H242,2)</f>
        <v>0</v>
      </c>
      <c r="BL242" s="88" t="s">
        <v>150</v>
      </c>
      <c r="BM242" s="189" t="s">
        <v>300</v>
      </c>
    </row>
    <row r="243" spans="1:65" s="100" customFormat="1" ht="24.2" customHeight="1">
      <c r="A243" s="96"/>
      <c r="B243" s="97"/>
      <c r="C243" s="215" t="s">
        <v>301</v>
      </c>
      <c r="D243" s="215" t="s">
        <v>185</v>
      </c>
      <c r="E243" s="216" t="s">
        <v>302</v>
      </c>
      <c r="F243" s="217" t="s">
        <v>303</v>
      </c>
      <c r="G243" s="218" t="s">
        <v>299</v>
      </c>
      <c r="H243" s="219">
        <v>1</v>
      </c>
      <c r="I243" s="75"/>
      <c r="J243" s="220">
        <f>ROUND(I243*H243,2)</f>
        <v>0</v>
      </c>
      <c r="K243" s="221"/>
      <c r="L243" s="222"/>
      <c r="M243" s="223" t="s">
        <v>1</v>
      </c>
      <c r="N243" s="224" t="s">
        <v>38</v>
      </c>
      <c r="O243" s="187">
        <v>0</v>
      </c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96"/>
      <c r="V243" s="96"/>
      <c r="W243" s="96"/>
      <c r="X243" s="96"/>
      <c r="Y243" s="96"/>
      <c r="Z243" s="96"/>
      <c r="AA243" s="96"/>
      <c r="AB243" s="96"/>
      <c r="AC243" s="96"/>
      <c r="AD243" s="96"/>
      <c r="AE243" s="96"/>
      <c r="AR243" s="189" t="s">
        <v>189</v>
      </c>
      <c r="AT243" s="189" t="s">
        <v>185</v>
      </c>
      <c r="AU243" s="189" t="s">
        <v>82</v>
      </c>
      <c r="AY243" s="88" t="s">
        <v>144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88" t="s">
        <v>80</v>
      </c>
      <c r="BK243" s="190">
        <f>ROUND(I243*H243,2)</f>
        <v>0</v>
      </c>
      <c r="BL243" s="88" t="s">
        <v>150</v>
      </c>
      <c r="BM243" s="189" t="s">
        <v>304</v>
      </c>
    </row>
    <row r="244" spans="1:65" s="100" customFormat="1" ht="19.5">
      <c r="A244" s="96"/>
      <c r="B244" s="97"/>
      <c r="C244" s="96"/>
      <c r="D244" s="193" t="s">
        <v>283</v>
      </c>
      <c r="E244" s="96"/>
      <c r="F244" s="225" t="s">
        <v>305</v>
      </c>
      <c r="G244" s="96"/>
      <c r="H244" s="96"/>
      <c r="I244" s="98"/>
      <c r="J244" s="96"/>
      <c r="K244" s="96"/>
      <c r="L244" s="97"/>
      <c r="M244" s="226"/>
      <c r="N244" s="227"/>
      <c r="O244" s="228"/>
      <c r="P244" s="228"/>
      <c r="Q244" s="228"/>
      <c r="R244" s="228"/>
      <c r="S244" s="228"/>
      <c r="T244" s="229"/>
      <c r="U244" s="96"/>
      <c r="V244" s="96"/>
      <c r="W244" s="96"/>
      <c r="X244" s="96"/>
      <c r="Y244" s="96"/>
      <c r="Z244" s="96"/>
      <c r="AA244" s="96"/>
      <c r="AB244" s="96"/>
      <c r="AC244" s="96"/>
      <c r="AD244" s="96"/>
      <c r="AE244" s="96"/>
      <c r="AT244" s="88" t="s">
        <v>283</v>
      </c>
      <c r="AU244" s="88" t="s">
        <v>82</v>
      </c>
    </row>
    <row r="245" spans="1:65" s="191" customFormat="1">
      <c r="B245" s="192"/>
      <c r="D245" s="193" t="s">
        <v>152</v>
      </c>
      <c r="E245" s="194" t="s">
        <v>1</v>
      </c>
      <c r="F245" s="195" t="s">
        <v>306</v>
      </c>
      <c r="H245" s="194" t="s">
        <v>1</v>
      </c>
      <c r="L245" s="192"/>
      <c r="M245" s="196"/>
      <c r="N245" s="197"/>
      <c r="O245" s="197"/>
      <c r="P245" s="197"/>
      <c r="Q245" s="197"/>
      <c r="R245" s="197"/>
      <c r="S245" s="197"/>
      <c r="T245" s="198"/>
      <c r="AT245" s="194" t="s">
        <v>152</v>
      </c>
      <c r="AU245" s="194" t="s">
        <v>82</v>
      </c>
      <c r="AV245" s="191" t="s">
        <v>80</v>
      </c>
      <c r="AW245" s="191" t="s">
        <v>30</v>
      </c>
      <c r="AX245" s="191" t="s">
        <v>73</v>
      </c>
      <c r="AY245" s="194" t="s">
        <v>144</v>
      </c>
    </row>
    <row r="246" spans="1:65" s="199" customFormat="1">
      <c r="B246" s="200"/>
      <c r="D246" s="193" t="s">
        <v>152</v>
      </c>
      <c r="E246" s="201" t="s">
        <v>1</v>
      </c>
      <c r="F246" s="202" t="s">
        <v>80</v>
      </c>
      <c r="H246" s="203">
        <v>1</v>
      </c>
      <c r="L246" s="200"/>
      <c r="M246" s="204"/>
      <c r="N246" s="205"/>
      <c r="O246" s="205"/>
      <c r="P246" s="205"/>
      <c r="Q246" s="205"/>
      <c r="R246" s="205"/>
      <c r="S246" s="205"/>
      <c r="T246" s="206"/>
      <c r="AT246" s="201" t="s">
        <v>152</v>
      </c>
      <c r="AU246" s="201" t="s">
        <v>82</v>
      </c>
      <c r="AV246" s="199" t="s">
        <v>82</v>
      </c>
      <c r="AW246" s="199" t="s">
        <v>30</v>
      </c>
      <c r="AX246" s="199" t="s">
        <v>80</v>
      </c>
      <c r="AY246" s="201" t="s">
        <v>144</v>
      </c>
    </row>
    <row r="247" spans="1:65" s="100" customFormat="1" ht="24.2" customHeight="1">
      <c r="A247" s="96"/>
      <c r="B247" s="97"/>
      <c r="C247" s="215" t="s">
        <v>307</v>
      </c>
      <c r="D247" s="215" t="s">
        <v>185</v>
      </c>
      <c r="E247" s="216" t="s">
        <v>308</v>
      </c>
      <c r="F247" s="217" t="s">
        <v>309</v>
      </c>
      <c r="G247" s="218" t="s">
        <v>299</v>
      </c>
      <c r="H247" s="219">
        <v>2</v>
      </c>
      <c r="I247" s="75"/>
      <c r="J247" s="220">
        <f>ROUND(I247*H247,2)</f>
        <v>0</v>
      </c>
      <c r="K247" s="221"/>
      <c r="L247" s="222"/>
      <c r="M247" s="223" t="s">
        <v>1</v>
      </c>
      <c r="N247" s="224" t="s">
        <v>38</v>
      </c>
      <c r="O247" s="187">
        <v>0</v>
      </c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96"/>
      <c r="V247" s="96"/>
      <c r="W247" s="96"/>
      <c r="X247" s="96"/>
      <c r="Y247" s="96"/>
      <c r="Z247" s="96"/>
      <c r="AA247" s="96"/>
      <c r="AB247" s="96"/>
      <c r="AC247" s="96"/>
      <c r="AD247" s="96"/>
      <c r="AE247" s="96"/>
      <c r="AR247" s="189" t="s">
        <v>189</v>
      </c>
      <c r="AT247" s="189" t="s">
        <v>185</v>
      </c>
      <c r="AU247" s="189" t="s">
        <v>82</v>
      </c>
      <c r="AY247" s="88" t="s">
        <v>144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88" t="s">
        <v>80</v>
      </c>
      <c r="BK247" s="190">
        <f>ROUND(I247*H247,2)</f>
        <v>0</v>
      </c>
      <c r="BL247" s="88" t="s">
        <v>150</v>
      </c>
      <c r="BM247" s="189" t="s">
        <v>310</v>
      </c>
    </row>
    <row r="248" spans="1:65" s="191" customFormat="1">
      <c r="B248" s="192"/>
      <c r="D248" s="193" t="s">
        <v>152</v>
      </c>
      <c r="E248" s="194" t="s">
        <v>1</v>
      </c>
      <c r="F248" s="195" t="s">
        <v>311</v>
      </c>
      <c r="H248" s="194" t="s">
        <v>1</v>
      </c>
      <c r="L248" s="192"/>
      <c r="M248" s="196"/>
      <c r="N248" s="197"/>
      <c r="O248" s="197"/>
      <c r="P248" s="197"/>
      <c r="Q248" s="197"/>
      <c r="R248" s="197"/>
      <c r="S248" s="197"/>
      <c r="T248" s="198"/>
      <c r="AT248" s="194" t="s">
        <v>152</v>
      </c>
      <c r="AU248" s="194" t="s">
        <v>82</v>
      </c>
      <c r="AV248" s="191" t="s">
        <v>80</v>
      </c>
      <c r="AW248" s="191" t="s">
        <v>30</v>
      </c>
      <c r="AX248" s="191" t="s">
        <v>73</v>
      </c>
      <c r="AY248" s="194" t="s">
        <v>144</v>
      </c>
    </row>
    <row r="249" spans="1:65" s="199" customFormat="1">
      <c r="B249" s="200"/>
      <c r="D249" s="193" t="s">
        <v>152</v>
      </c>
      <c r="E249" s="201" t="s">
        <v>1</v>
      </c>
      <c r="F249" s="202" t="s">
        <v>82</v>
      </c>
      <c r="H249" s="203">
        <v>2</v>
      </c>
      <c r="L249" s="200"/>
      <c r="M249" s="204"/>
      <c r="N249" s="205"/>
      <c r="O249" s="205"/>
      <c r="P249" s="205"/>
      <c r="Q249" s="205"/>
      <c r="R249" s="205"/>
      <c r="S249" s="205"/>
      <c r="T249" s="206"/>
      <c r="AT249" s="201" t="s">
        <v>152</v>
      </c>
      <c r="AU249" s="201" t="s">
        <v>82</v>
      </c>
      <c r="AV249" s="199" t="s">
        <v>82</v>
      </c>
      <c r="AW249" s="199" t="s">
        <v>30</v>
      </c>
      <c r="AX249" s="199" t="s">
        <v>80</v>
      </c>
      <c r="AY249" s="201" t="s">
        <v>144</v>
      </c>
    </row>
    <row r="250" spans="1:65" s="100" customFormat="1" ht="16.5" customHeight="1">
      <c r="A250" s="96"/>
      <c r="B250" s="97"/>
      <c r="C250" s="178" t="s">
        <v>312</v>
      </c>
      <c r="D250" s="178" t="s">
        <v>146</v>
      </c>
      <c r="E250" s="179" t="s">
        <v>313</v>
      </c>
      <c r="F250" s="180" t="s">
        <v>314</v>
      </c>
      <c r="G250" s="181" t="s">
        <v>149</v>
      </c>
      <c r="H250" s="182">
        <v>19.547000000000001</v>
      </c>
      <c r="I250" s="74"/>
      <c r="J250" s="183">
        <f>ROUND(I250*H250,2)</f>
        <v>0</v>
      </c>
      <c r="K250" s="184"/>
      <c r="L250" s="97"/>
      <c r="M250" s="185" t="s">
        <v>1</v>
      </c>
      <c r="N250" s="186" t="s">
        <v>38</v>
      </c>
      <c r="O250" s="187">
        <v>1.593</v>
      </c>
      <c r="P250" s="187">
        <f>O250*H250</f>
        <v>31.138370999999999</v>
      </c>
      <c r="Q250" s="187">
        <v>2.5018799999999999</v>
      </c>
      <c r="R250" s="187">
        <f>Q250*H250</f>
        <v>48.904248359999997</v>
      </c>
      <c r="S250" s="187">
        <v>0</v>
      </c>
      <c r="T250" s="188">
        <f>S250*H250</f>
        <v>0</v>
      </c>
      <c r="U250" s="96"/>
      <c r="V250" s="96"/>
      <c r="W250" s="96"/>
      <c r="X250" s="96"/>
      <c r="Y250" s="96"/>
      <c r="Z250" s="96"/>
      <c r="AA250" s="96"/>
      <c r="AB250" s="96"/>
      <c r="AC250" s="96"/>
      <c r="AD250" s="96"/>
      <c r="AE250" s="96"/>
      <c r="AR250" s="189" t="s">
        <v>150</v>
      </c>
      <c r="AT250" s="189" t="s">
        <v>146</v>
      </c>
      <c r="AU250" s="189" t="s">
        <v>82</v>
      </c>
      <c r="AY250" s="88" t="s">
        <v>144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88" t="s">
        <v>80</v>
      </c>
      <c r="BK250" s="190">
        <f>ROUND(I250*H250,2)</f>
        <v>0</v>
      </c>
      <c r="BL250" s="88" t="s">
        <v>150</v>
      </c>
      <c r="BM250" s="189" t="s">
        <v>315</v>
      </c>
    </row>
    <row r="251" spans="1:65" s="199" customFormat="1">
      <c r="B251" s="200"/>
      <c r="D251" s="193" t="s">
        <v>152</v>
      </c>
      <c r="E251" s="201" t="s">
        <v>1</v>
      </c>
      <c r="F251" s="202" t="s">
        <v>316</v>
      </c>
      <c r="H251" s="203">
        <v>0.70699999999999996</v>
      </c>
      <c r="L251" s="200"/>
      <c r="M251" s="204"/>
      <c r="N251" s="205"/>
      <c r="O251" s="205"/>
      <c r="P251" s="205"/>
      <c r="Q251" s="205"/>
      <c r="R251" s="205"/>
      <c r="S251" s="205"/>
      <c r="T251" s="206"/>
      <c r="AT251" s="201" t="s">
        <v>152</v>
      </c>
      <c r="AU251" s="201" t="s">
        <v>82</v>
      </c>
      <c r="AV251" s="199" t="s">
        <v>82</v>
      </c>
      <c r="AW251" s="199" t="s">
        <v>30</v>
      </c>
      <c r="AX251" s="199" t="s">
        <v>73</v>
      </c>
      <c r="AY251" s="201" t="s">
        <v>144</v>
      </c>
    </row>
    <row r="252" spans="1:65" s="199" customFormat="1">
      <c r="B252" s="200"/>
      <c r="D252" s="193" t="s">
        <v>152</v>
      </c>
      <c r="E252" s="201" t="s">
        <v>1</v>
      </c>
      <c r="F252" s="202" t="s">
        <v>317</v>
      </c>
      <c r="H252" s="203">
        <v>3.2970000000000002</v>
      </c>
      <c r="L252" s="200"/>
      <c r="M252" s="204"/>
      <c r="N252" s="205"/>
      <c r="O252" s="205"/>
      <c r="P252" s="205"/>
      <c r="Q252" s="205"/>
      <c r="R252" s="205"/>
      <c r="S252" s="205"/>
      <c r="T252" s="206"/>
      <c r="AT252" s="201" t="s">
        <v>152</v>
      </c>
      <c r="AU252" s="201" t="s">
        <v>82</v>
      </c>
      <c r="AV252" s="199" t="s">
        <v>82</v>
      </c>
      <c r="AW252" s="199" t="s">
        <v>30</v>
      </c>
      <c r="AX252" s="199" t="s">
        <v>73</v>
      </c>
      <c r="AY252" s="201" t="s">
        <v>144</v>
      </c>
    </row>
    <row r="253" spans="1:65" s="199" customFormat="1">
      <c r="B253" s="200"/>
      <c r="D253" s="193" t="s">
        <v>152</v>
      </c>
      <c r="E253" s="201" t="s">
        <v>1</v>
      </c>
      <c r="F253" s="202" t="s">
        <v>318</v>
      </c>
      <c r="H253" s="203">
        <v>4.8040000000000003</v>
      </c>
      <c r="L253" s="200"/>
      <c r="M253" s="204"/>
      <c r="N253" s="205"/>
      <c r="O253" s="205"/>
      <c r="P253" s="205"/>
      <c r="Q253" s="205"/>
      <c r="R253" s="205"/>
      <c r="S253" s="205"/>
      <c r="T253" s="206"/>
      <c r="AT253" s="201" t="s">
        <v>152</v>
      </c>
      <c r="AU253" s="201" t="s">
        <v>82</v>
      </c>
      <c r="AV253" s="199" t="s">
        <v>82</v>
      </c>
      <c r="AW253" s="199" t="s">
        <v>30</v>
      </c>
      <c r="AX253" s="199" t="s">
        <v>73</v>
      </c>
      <c r="AY253" s="201" t="s">
        <v>144</v>
      </c>
    </row>
    <row r="254" spans="1:65" s="199" customFormat="1">
      <c r="B254" s="200"/>
      <c r="D254" s="193" t="s">
        <v>152</v>
      </c>
      <c r="E254" s="201" t="s">
        <v>1</v>
      </c>
      <c r="F254" s="202" t="s">
        <v>319</v>
      </c>
      <c r="H254" s="203">
        <v>3.391</v>
      </c>
      <c r="L254" s="200"/>
      <c r="M254" s="204"/>
      <c r="N254" s="205"/>
      <c r="O254" s="205"/>
      <c r="P254" s="205"/>
      <c r="Q254" s="205"/>
      <c r="R254" s="205"/>
      <c r="S254" s="205"/>
      <c r="T254" s="206"/>
      <c r="AT254" s="201" t="s">
        <v>152</v>
      </c>
      <c r="AU254" s="201" t="s">
        <v>82</v>
      </c>
      <c r="AV254" s="199" t="s">
        <v>82</v>
      </c>
      <c r="AW254" s="199" t="s">
        <v>30</v>
      </c>
      <c r="AX254" s="199" t="s">
        <v>73</v>
      </c>
      <c r="AY254" s="201" t="s">
        <v>144</v>
      </c>
    </row>
    <row r="255" spans="1:65" s="199" customFormat="1">
      <c r="B255" s="200"/>
      <c r="D255" s="193" t="s">
        <v>152</v>
      </c>
      <c r="E255" s="201" t="s">
        <v>1</v>
      </c>
      <c r="F255" s="202" t="s">
        <v>320</v>
      </c>
      <c r="H255" s="203">
        <v>3.2029999999999998</v>
      </c>
      <c r="L255" s="200"/>
      <c r="M255" s="204"/>
      <c r="N255" s="205"/>
      <c r="O255" s="205"/>
      <c r="P255" s="205"/>
      <c r="Q255" s="205"/>
      <c r="R255" s="205"/>
      <c r="S255" s="205"/>
      <c r="T255" s="206"/>
      <c r="AT255" s="201" t="s">
        <v>152</v>
      </c>
      <c r="AU255" s="201" t="s">
        <v>82</v>
      </c>
      <c r="AV255" s="199" t="s">
        <v>82</v>
      </c>
      <c r="AW255" s="199" t="s">
        <v>30</v>
      </c>
      <c r="AX255" s="199" t="s">
        <v>73</v>
      </c>
      <c r="AY255" s="201" t="s">
        <v>144</v>
      </c>
    </row>
    <row r="256" spans="1:65" s="199" customFormat="1">
      <c r="B256" s="200"/>
      <c r="D256" s="193" t="s">
        <v>152</v>
      </c>
      <c r="E256" s="201" t="s">
        <v>1</v>
      </c>
      <c r="F256" s="202" t="s">
        <v>321</v>
      </c>
      <c r="H256" s="203">
        <v>0.84799999999999998</v>
      </c>
      <c r="L256" s="200"/>
      <c r="M256" s="204"/>
      <c r="N256" s="205"/>
      <c r="O256" s="205"/>
      <c r="P256" s="205"/>
      <c r="Q256" s="205"/>
      <c r="R256" s="205"/>
      <c r="S256" s="205"/>
      <c r="T256" s="206"/>
      <c r="AT256" s="201" t="s">
        <v>152</v>
      </c>
      <c r="AU256" s="201" t="s">
        <v>82</v>
      </c>
      <c r="AV256" s="199" t="s">
        <v>82</v>
      </c>
      <c r="AW256" s="199" t="s">
        <v>30</v>
      </c>
      <c r="AX256" s="199" t="s">
        <v>73</v>
      </c>
      <c r="AY256" s="201" t="s">
        <v>144</v>
      </c>
    </row>
    <row r="257" spans="1:65" s="199" customFormat="1">
      <c r="B257" s="200"/>
      <c r="D257" s="193" t="s">
        <v>152</v>
      </c>
      <c r="E257" s="201" t="s">
        <v>1</v>
      </c>
      <c r="F257" s="202" t="s">
        <v>322</v>
      </c>
      <c r="H257" s="203">
        <v>2.1669999999999998</v>
      </c>
      <c r="L257" s="200"/>
      <c r="M257" s="204"/>
      <c r="N257" s="205"/>
      <c r="O257" s="205"/>
      <c r="P257" s="205"/>
      <c r="Q257" s="205"/>
      <c r="R257" s="205"/>
      <c r="S257" s="205"/>
      <c r="T257" s="206"/>
      <c r="AT257" s="201" t="s">
        <v>152</v>
      </c>
      <c r="AU257" s="201" t="s">
        <v>82</v>
      </c>
      <c r="AV257" s="199" t="s">
        <v>82</v>
      </c>
      <c r="AW257" s="199" t="s">
        <v>30</v>
      </c>
      <c r="AX257" s="199" t="s">
        <v>73</v>
      </c>
      <c r="AY257" s="201" t="s">
        <v>144</v>
      </c>
    </row>
    <row r="258" spans="1:65" s="199" customFormat="1">
      <c r="B258" s="200"/>
      <c r="D258" s="193" t="s">
        <v>152</v>
      </c>
      <c r="E258" s="201" t="s">
        <v>1</v>
      </c>
      <c r="F258" s="202" t="s">
        <v>323</v>
      </c>
      <c r="H258" s="203">
        <v>1.1299999999999999</v>
      </c>
      <c r="L258" s="200"/>
      <c r="M258" s="204"/>
      <c r="N258" s="205"/>
      <c r="O258" s="205"/>
      <c r="P258" s="205"/>
      <c r="Q258" s="205"/>
      <c r="R258" s="205"/>
      <c r="S258" s="205"/>
      <c r="T258" s="206"/>
      <c r="AT258" s="201" t="s">
        <v>152</v>
      </c>
      <c r="AU258" s="201" t="s">
        <v>82</v>
      </c>
      <c r="AV258" s="199" t="s">
        <v>82</v>
      </c>
      <c r="AW258" s="199" t="s">
        <v>30</v>
      </c>
      <c r="AX258" s="199" t="s">
        <v>73</v>
      </c>
      <c r="AY258" s="201" t="s">
        <v>144</v>
      </c>
    </row>
    <row r="259" spans="1:65" s="207" customFormat="1">
      <c r="B259" s="208"/>
      <c r="D259" s="193" t="s">
        <v>152</v>
      </c>
      <c r="E259" s="209" t="s">
        <v>1</v>
      </c>
      <c r="F259" s="210" t="s">
        <v>165</v>
      </c>
      <c r="H259" s="211">
        <v>19.547000000000001</v>
      </c>
      <c r="L259" s="208"/>
      <c r="M259" s="212"/>
      <c r="N259" s="213"/>
      <c r="O259" s="213"/>
      <c r="P259" s="213"/>
      <c r="Q259" s="213"/>
      <c r="R259" s="213"/>
      <c r="S259" s="213"/>
      <c r="T259" s="214"/>
      <c r="AT259" s="209" t="s">
        <v>152</v>
      </c>
      <c r="AU259" s="209" t="s">
        <v>82</v>
      </c>
      <c r="AV259" s="207" t="s">
        <v>150</v>
      </c>
      <c r="AW259" s="207" t="s">
        <v>30</v>
      </c>
      <c r="AX259" s="207" t="s">
        <v>80</v>
      </c>
      <c r="AY259" s="209" t="s">
        <v>144</v>
      </c>
    </row>
    <row r="260" spans="1:65" s="100" customFormat="1" ht="16.5" customHeight="1">
      <c r="A260" s="96"/>
      <c r="B260" s="97"/>
      <c r="C260" s="178" t="s">
        <v>324</v>
      </c>
      <c r="D260" s="178" t="s">
        <v>146</v>
      </c>
      <c r="E260" s="179" t="s">
        <v>325</v>
      </c>
      <c r="F260" s="180" t="s">
        <v>326</v>
      </c>
      <c r="G260" s="181" t="s">
        <v>232</v>
      </c>
      <c r="H260" s="182">
        <v>142.87</v>
      </c>
      <c r="I260" s="74"/>
      <c r="J260" s="183">
        <f>ROUND(I260*H260,2)</f>
        <v>0</v>
      </c>
      <c r="K260" s="184"/>
      <c r="L260" s="97"/>
      <c r="M260" s="185" t="s">
        <v>1</v>
      </c>
      <c r="N260" s="186" t="s">
        <v>38</v>
      </c>
      <c r="O260" s="187">
        <v>0</v>
      </c>
      <c r="P260" s="187">
        <f>O260*H260</f>
        <v>0</v>
      </c>
      <c r="Q260" s="187">
        <v>2.7499999999999998E-3</v>
      </c>
      <c r="R260" s="187">
        <f>Q260*H260</f>
        <v>0.39289249999999998</v>
      </c>
      <c r="S260" s="187">
        <v>0</v>
      </c>
      <c r="T260" s="188">
        <f>S260*H260</f>
        <v>0</v>
      </c>
      <c r="U260" s="96"/>
      <c r="V260" s="96"/>
      <c r="W260" s="96"/>
      <c r="X260" s="96"/>
      <c r="Y260" s="96"/>
      <c r="Z260" s="96"/>
      <c r="AA260" s="96"/>
      <c r="AB260" s="96"/>
      <c r="AC260" s="96"/>
      <c r="AD260" s="96"/>
      <c r="AE260" s="96"/>
      <c r="AR260" s="189" t="s">
        <v>150</v>
      </c>
      <c r="AT260" s="189" t="s">
        <v>146</v>
      </c>
      <c r="AU260" s="189" t="s">
        <v>82</v>
      </c>
      <c r="AY260" s="88" t="s">
        <v>144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88" t="s">
        <v>80</v>
      </c>
      <c r="BK260" s="190">
        <f>ROUND(I260*H260,2)</f>
        <v>0</v>
      </c>
      <c r="BL260" s="88" t="s">
        <v>150</v>
      </c>
      <c r="BM260" s="189" t="s">
        <v>327</v>
      </c>
    </row>
    <row r="261" spans="1:65" s="199" customFormat="1">
      <c r="B261" s="200"/>
      <c r="D261" s="193" t="s">
        <v>152</v>
      </c>
      <c r="E261" s="201" t="s">
        <v>1</v>
      </c>
      <c r="F261" s="202" t="s">
        <v>328</v>
      </c>
      <c r="H261" s="203">
        <v>4.71</v>
      </c>
      <c r="L261" s="200"/>
      <c r="M261" s="204"/>
      <c r="N261" s="205"/>
      <c r="O261" s="205"/>
      <c r="P261" s="205"/>
      <c r="Q261" s="205"/>
      <c r="R261" s="205"/>
      <c r="S261" s="205"/>
      <c r="T261" s="206"/>
      <c r="AT261" s="201" t="s">
        <v>152</v>
      </c>
      <c r="AU261" s="201" t="s">
        <v>82</v>
      </c>
      <c r="AV261" s="199" t="s">
        <v>82</v>
      </c>
      <c r="AW261" s="199" t="s">
        <v>30</v>
      </c>
      <c r="AX261" s="199" t="s">
        <v>73</v>
      </c>
      <c r="AY261" s="201" t="s">
        <v>144</v>
      </c>
    </row>
    <row r="262" spans="1:65" s="199" customFormat="1">
      <c r="B262" s="200"/>
      <c r="D262" s="193" t="s">
        <v>152</v>
      </c>
      <c r="E262" s="201" t="s">
        <v>1</v>
      </c>
      <c r="F262" s="202" t="s">
        <v>329</v>
      </c>
      <c r="H262" s="203">
        <v>12.56</v>
      </c>
      <c r="L262" s="200"/>
      <c r="M262" s="204"/>
      <c r="N262" s="205"/>
      <c r="O262" s="205"/>
      <c r="P262" s="205"/>
      <c r="Q262" s="205"/>
      <c r="R262" s="205"/>
      <c r="S262" s="205"/>
      <c r="T262" s="206"/>
      <c r="AT262" s="201" t="s">
        <v>152</v>
      </c>
      <c r="AU262" s="201" t="s">
        <v>82</v>
      </c>
      <c r="AV262" s="199" t="s">
        <v>82</v>
      </c>
      <c r="AW262" s="199" t="s">
        <v>30</v>
      </c>
      <c r="AX262" s="199" t="s">
        <v>73</v>
      </c>
      <c r="AY262" s="201" t="s">
        <v>144</v>
      </c>
    </row>
    <row r="263" spans="1:65" s="199" customFormat="1">
      <c r="B263" s="200"/>
      <c r="D263" s="193" t="s">
        <v>152</v>
      </c>
      <c r="E263" s="201" t="s">
        <v>1</v>
      </c>
      <c r="F263" s="202" t="s">
        <v>330</v>
      </c>
      <c r="H263" s="203">
        <v>21.98</v>
      </c>
      <c r="L263" s="200"/>
      <c r="M263" s="204"/>
      <c r="N263" s="205"/>
      <c r="O263" s="205"/>
      <c r="P263" s="205"/>
      <c r="Q263" s="205"/>
      <c r="R263" s="205"/>
      <c r="S263" s="205"/>
      <c r="T263" s="206"/>
      <c r="AT263" s="201" t="s">
        <v>152</v>
      </c>
      <c r="AU263" s="201" t="s">
        <v>82</v>
      </c>
      <c r="AV263" s="199" t="s">
        <v>82</v>
      </c>
      <c r="AW263" s="199" t="s">
        <v>30</v>
      </c>
      <c r="AX263" s="199" t="s">
        <v>73</v>
      </c>
      <c r="AY263" s="201" t="s">
        <v>144</v>
      </c>
    </row>
    <row r="264" spans="1:65" s="199" customFormat="1">
      <c r="B264" s="200"/>
      <c r="D264" s="193" t="s">
        <v>152</v>
      </c>
      <c r="E264" s="201" t="s">
        <v>1</v>
      </c>
      <c r="F264" s="202" t="s">
        <v>331</v>
      </c>
      <c r="H264" s="203">
        <v>32.027999999999999</v>
      </c>
      <c r="L264" s="200"/>
      <c r="M264" s="204"/>
      <c r="N264" s="205"/>
      <c r="O264" s="205"/>
      <c r="P264" s="205"/>
      <c r="Q264" s="205"/>
      <c r="R264" s="205"/>
      <c r="S264" s="205"/>
      <c r="T264" s="206"/>
      <c r="AT264" s="201" t="s">
        <v>152</v>
      </c>
      <c r="AU264" s="201" t="s">
        <v>82</v>
      </c>
      <c r="AV264" s="199" t="s">
        <v>82</v>
      </c>
      <c r="AW264" s="199" t="s">
        <v>30</v>
      </c>
      <c r="AX264" s="199" t="s">
        <v>73</v>
      </c>
      <c r="AY264" s="201" t="s">
        <v>144</v>
      </c>
    </row>
    <row r="265" spans="1:65" s="199" customFormat="1">
      <c r="B265" s="200"/>
      <c r="D265" s="193" t="s">
        <v>152</v>
      </c>
      <c r="E265" s="201" t="s">
        <v>1</v>
      </c>
      <c r="F265" s="202" t="s">
        <v>332</v>
      </c>
      <c r="H265" s="203">
        <v>22.608000000000001</v>
      </c>
      <c r="L265" s="200"/>
      <c r="M265" s="204"/>
      <c r="N265" s="205"/>
      <c r="O265" s="205"/>
      <c r="P265" s="205"/>
      <c r="Q265" s="205"/>
      <c r="R265" s="205"/>
      <c r="S265" s="205"/>
      <c r="T265" s="206"/>
      <c r="AT265" s="201" t="s">
        <v>152</v>
      </c>
      <c r="AU265" s="201" t="s">
        <v>82</v>
      </c>
      <c r="AV265" s="199" t="s">
        <v>82</v>
      </c>
      <c r="AW265" s="199" t="s">
        <v>30</v>
      </c>
      <c r="AX265" s="199" t="s">
        <v>73</v>
      </c>
      <c r="AY265" s="201" t="s">
        <v>144</v>
      </c>
    </row>
    <row r="266" spans="1:65" s="199" customFormat="1">
      <c r="B266" s="200"/>
      <c r="D266" s="193" t="s">
        <v>152</v>
      </c>
      <c r="E266" s="201" t="s">
        <v>1</v>
      </c>
      <c r="F266" s="202" t="s">
        <v>333</v>
      </c>
      <c r="H266" s="203">
        <v>21.352</v>
      </c>
      <c r="L266" s="200"/>
      <c r="M266" s="204"/>
      <c r="N266" s="205"/>
      <c r="O266" s="205"/>
      <c r="P266" s="205"/>
      <c r="Q266" s="205"/>
      <c r="R266" s="205"/>
      <c r="S266" s="205"/>
      <c r="T266" s="206"/>
      <c r="AT266" s="201" t="s">
        <v>152</v>
      </c>
      <c r="AU266" s="201" t="s">
        <v>82</v>
      </c>
      <c r="AV266" s="199" t="s">
        <v>82</v>
      </c>
      <c r="AW266" s="199" t="s">
        <v>30</v>
      </c>
      <c r="AX266" s="199" t="s">
        <v>73</v>
      </c>
      <c r="AY266" s="201" t="s">
        <v>144</v>
      </c>
    </row>
    <row r="267" spans="1:65" s="199" customFormat="1">
      <c r="B267" s="200"/>
      <c r="D267" s="193" t="s">
        <v>152</v>
      </c>
      <c r="E267" s="201" t="s">
        <v>1</v>
      </c>
      <c r="F267" s="202" t="s">
        <v>334</v>
      </c>
      <c r="H267" s="203">
        <v>5.6520000000000001</v>
      </c>
      <c r="L267" s="200"/>
      <c r="M267" s="204"/>
      <c r="N267" s="205"/>
      <c r="O267" s="205"/>
      <c r="P267" s="205"/>
      <c r="Q267" s="205"/>
      <c r="R267" s="205"/>
      <c r="S267" s="205"/>
      <c r="T267" s="206"/>
      <c r="AT267" s="201" t="s">
        <v>152</v>
      </c>
      <c r="AU267" s="201" t="s">
        <v>82</v>
      </c>
      <c r="AV267" s="199" t="s">
        <v>82</v>
      </c>
      <c r="AW267" s="199" t="s">
        <v>30</v>
      </c>
      <c r="AX267" s="199" t="s">
        <v>73</v>
      </c>
      <c r="AY267" s="201" t="s">
        <v>144</v>
      </c>
    </row>
    <row r="268" spans="1:65" s="199" customFormat="1">
      <c r="B268" s="200"/>
      <c r="D268" s="193" t="s">
        <v>152</v>
      </c>
      <c r="E268" s="201" t="s">
        <v>1</v>
      </c>
      <c r="F268" s="202" t="s">
        <v>335</v>
      </c>
      <c r="H268" s="203">
        <v>14.444000000000001</v>
      </c>
      <c r="L268" s="200"/>
      <c r="M268" s="204"/>
      <c r="N268" s="205"/>
      <c r="O268" s="205"/>
      <c r="P268" s="205"/>
      <c r="Q268" s="205"/>
      <c r="R268" s="205"/>
      <c r="S268" s="205"/>
      <c r="T268" s="206"/>
      <c r="AT268" s="201" t="s">
        <v>152</v>
      </c>
      <c r="AU268" s="201" t="s">
        <v>82</v>
      </c>
      <c r="AV268" s="199" t="s">
        <v>82</v>
      </c>
      <c r="AW268" s="199" t="s">
        <v>30</v>
      </c>
      <c r="AX268" s="199" t="s">
        <v>73</v>
      </c>
      <c r="AY268" s="201" t="s">
        <v>144</v>
      </c>
    </row>
    <row r="269" spans="1:65" s="199" customFormat="1">
      <c r="B269" s="200"/>
      <c r="D269" s="193" t="s">
        <v>152</v>
      </c>
      <c r="E269" s="201" t="s">
        <v>1</v>
      </c>
      <c r="F269" s="202" t="s">
        <v>336</v>
      </c>
      <c r="H269" s="203">
        <v>7.5359999999999996</v>
      </c>
      <c r="L269" s="200"/>
      <c r="M269" s="204"/>
      <c r="N269" s="205"/>
      <c r="O269" s="205"/>
      <c r="P269" s="205"/>
      <c r="Q269" s="205"/>
      <c r="R269" s="205"/>
      <c r="S269" s="205"/>
      <c r="T269" s="206"/>
      <c r="AT269" s="201" t="s">
        <v>152</v>
      </c>
      <c r="AU269" s="201" t="s">
        <v>82</v>
      </c>
      <c r="AV269" s="199" t="s">
        <v>82</v>
      </c>
      <c r="AW269" s="199" t="s">
        <v>30</v>
      </c>
      <c r="AX269" s="199" t="s">
        <v>73</v>
      </c>
      <c r="AY269" s="201" t="s">
        <v>144</v>
      </c>
    </row>
    <row r="270" spans="1:65" s="207" customFormat="1">
      <c r="B270" s="208"/>
      <c r="D270" s="193" t="s">
        <v>152</v>
      </c>
      <c r="E270" s="209" t="s">
        <v>1</v>
      </c>
      <c r="F270" s="210" t="s">
        <v>165</v>
      </c>
      <c r="H270" s="211">
        <v>142.87</v>
      </c>
      <c r="L270" s="208"/>
      <c r="M270" s="212"/>
      <c r="N270" s="213"/>
      <c r="O270" s="213"/>
      <c r="P270" s="213"/>
      <c r="Q270" s="213"/>
      <c r="R270" s="213"/>
      <c r="S270" s="213"/>
      <c r="T270" s="214"/>
      <c r="AT270" s="209" t="s">
        <v>152</v>
      </c>
      <c r="AU270" s="209" t="s">
        <v>82</v>
      </c>
      <c r="AV270" s="207" t="s">
        <v>150</v>
      </c>
      <c r="AW270" s="207" t="s">
        <v>30</v>
      </c>
      <c r="AX270" s="207" t="s">
        <v>80</v>
      </c>
      <c r="AY270" s="209" t="s">
        <v>144</v>
      </c>
    </row>
    <row r="271" spans="1:65" s="100" customFormat="1" ht="16.5" customHeight="1">
      <c r="A271" s="96"/>
      <c r="B271" s="97"/>
      <c r="C271" s="178" t="s">
        <v>337</v>
      </c>
      <c r="D271" s="178" t="s">
        <v>146</v>
      </c>
      <c r="E271" s="179" t="s">
        <v>338</v>
      </c>
      <c r="F271" s="180" t="s">
        <v>339</v>
      </c>
      <c r="G271" s="181" t="s">
        <v>232</v>
      </c>
      <c r="H271" s="182">
        <v>142.87</v>
      </c>
      <c r="I271" s="74"/>
      <c r="J271" s="183">
        <f>ROUND(I271*H271,2)</f>
        <v>0</v>
      </c>
      <c r="K271" s="184"/>
      <c r="L271" s="97"/>
      <c r="M271" s="185" t="s">
        <v>1</v>
      </c>
      <c r="N271" s="186" t="s">
        <v>38</v>
      </c>
      <c r="O271" s="187">
        <v>0</v>
      </c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96"/>
      <c r="V271" s="96"/>
      <c r="W271" s="96"/>
      <c r="X271" s="96"/>
      <c r="Y271" s="96"/>
      <c r="Z271" s="96"/>
      <c r="AA271" s="96"/>
      <c r="AB271" s="96"/>
      <c r="AC271" s="96"/>
      <c r="AD271" s="96"/>
      <c r="AE271" s="96"/>
      <c r="AR271" s="189" t="s">
        <v>150</v>
      </c>
      <c r="AT271" s="189" t="s">
        <v>146</v>
      </c>
      <c r="AU271" s="189" t="s">
        <v>82</v>
      </c>
      <c r="AY271" s="88" t="s">
        <v>144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88" t="s">
        <v>80</v>
      </c>
      <c r="BK271" s="190">
        <f>ROUND(I271*H271,2)</f>
        <v>0</v>
      </c>
      <c r="BL271" s="88" t="s">
        <v>150</v>
      </c>
      <c r="BM271" s="189" t="s">
        <v>340</v>
      </c>
    </row>
    <row r="272" spans="1:65" s="100" customFormat="1" ht="16.5" customHeight="1">
      <c r="A272" s="96"/>
      <c r="B272" s="97"/>
      <c r="C272" s="178" t="s">
        <v>341</v>
      </c>
      <c r="D272" s="178" t="s">
        <v>146</v>
      </c>
      <c r="E272" s="179" t="s">
        <v>342</v>
      </c>
      <c r="F272" s="180" t="s">
        <v>343</v>
      </c>
      <c r="G272" s="181" t="s">
        <v>188</v>
      </c>
      <c r="H272" s="182">
        <v>8.5999999999999993E-2</v>
      </c>
      <c r="I272" s="74"/>
      <c r="J272" s="183">
        <f>ROUND(I272*H272,2)</f>
        <v>0</v>
      </c>
      <c r="K272" s="184"/>
      <c r="L272" s="97"/>
      <c r="M272" s="185" t="s">
        <v>1</v>
      </c>
      <c r="N272" s="186" t="s">
        <v>38</v>
      </c>
      <c r="O272" s="187">
        <v>25.327000000000002</v>
      </c>
      <c r="P272" s="187">
        <f>O272*H272</f>
        <v>2.1781220000000001</v>
      </c>
      <c r="Q272" s="187">
        <v>1.0463199999999999</v>
      </c>
      <c r="R272" s="187">
        <f>Q272*H272</f>
        <v>8.9983519999999984E-2</v>
      </c>
      <c r="S272" s="187">
        <v>0</v>
      </c>
      <c r="T272" s="188">
        <f>S272*H272</f>
        <v>0</v>
      </c>
      <c r="U272" s="96"/>
      <c r="V272" s="96"/>
      <c r="W272" s="96"/>
      <c r="X272" s="96"/>
      <c r="Y272" s="96"/>
      <c r="Z272" s="96"/>
      <c r="AA272" s="96"/>
      <c r="AB272" s="96"/>
      <c r="AC272" s="96"/>
      <c r="AD272" s="96"/>
      <c r="AE272" s="96"/>
      <c r="AR272" s="189" t="s">
        <v>150</v>
      </c>
      <c r="AT272" s="189" t="s">
        <v>146</v>
      </c>
      <c r="AU272" s="189" t="s">
        <v>82</v>
      </c>
      <c r="AY272" s="88" t="s">
        <v>144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88" t="s">
        <v>80</v>
      </c>
      <c r="BK272" s="190">
        <f>ROUND(I272*H272,2)</f>
        <v>0</v>
      </c>
      <c r="BL272" s="88" t="s">
        <v>150</v>
      </c>
      <c r="BM272" s="189" t="s">
        <v>344</v>
      </c>
    </row>
    <row r="273" spans="1:65" s="100" customFormat="1" ht="16.5" customHeight="1">
      <c r="A273" s="96"/>
      <c r="B273" s="97"/>
      <c r="C273" s="178" t="s">
        <v>345</v>
      </c>
      <c r="D273" s="178" t="s">
        <v>146</v>
      </c>
      <c r="E273" s="179" t="s">
        <v>346</v>
      </c>
      <c r="F273" s="180" t="s">
        <v>347</v>
      </c>
      <c r="G273" s="181" t="s">
        <v>188</v>
      </c>
      <c r="H273" s="182">
        <v>2.3660000000000001</v>
      </c>
      <c r="I273" s="74"/>
      <c r="J273" s="183">
        <f>ROUND(I273*H273,2)</f>
        <v>0</v>
      </c>
      <c r="K273" s="184"/>
      <c r="L273" s="97"/>
      <c r="M273" s="185" t="s">
        <v>1</v>
      </c>
      <c r="N273" s="186" t="s">
        <v>38</v>
      </c>
      <c r="O273" s="187">
        <v>15.231</v>
      </c>
      <c r="P273" s="187">
        <f>O273*H273</f>
        <v>36.036546000000001</v>
      </c>
      <c r="Q273" s="187">
        <v>1.06277</v>
      </c>
      <c r="R273" s="187">
        <f>Q273*H273</f>
        <v>2.5145138199999999</v>
      </c>
      <c r="S273" s="187">
        <v>0</v>
      </c>
      <c r="T273" s="188">
        <f>S273*H273</f>
        <v>0</v>
      </c>
      <c r="U273" s="96"/>
      <c r="V273" s="96"/>
      <c r="W273" s="96"/>
      <c r="X273" s="96"/>
      <c r="Y273" s="96"/>
      <c r="Z273" s="96"/>
      <c r="AA273" s="96"/>
      <c r="AB273" s="96"/>
      <c r="AC273" s="96"/>
      <c r="AD273" s="96"/>
      <c r="AE273" s="96"/>
      <c r="AR273" s="189" t="s">
        <v>150</v>
      </c>
      <c r="AT273" s="189" t="s">
        <v>146</v>
      </c>
      <c r="AU273" s="189" t="s">
        <v>82</v>
      </c>
      <c r="AY273" s="88" t="s">
        <v>144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88" t="s">
        <v>80</v>
      </c>
      <c r="BK273" s="190">
        <f>ROUND(I273*H273,2)</f>
        <v>0</v>
      </c>
      <c r="BL273" s="88" t="s">
        <v>150</v>
      </c>
      <c r="BM273" s="189" t="s">
        <v>348</v>
      </c>
    </row>
    <row r="274" spans="1:65" s="199" customFormat="1">
      <c r="B274" s="200"/>
      <c r="D274" s="193" t="s">
        <v>152</v>
      </c>
      <c r="E274" s="201" t="s">
        <v>1</v>
      </c>
      <c r="F274" s="202" t="s">
        <v>349</v>
      </c>
      <c r="H274" s="203">
        <v>2.3660000000000001</v>
      </c>
      <c r="L274" s="200"/>
      <c r="M274" s="204"/>
      <c r="N274" s="205"/>
      <c r="O274" s="205"/>
      <c r="P274" s="205"/>
      <c r="Q274" s="205"/>
      <c r="R274" s="205"/>
      <c r="S274" s="205"/>
      <c r="T274" s="206"/>
      <c r="AT274" s="201" t="s">
        <v>152</v>
      </c>
      <c r="AU274" s="201" t="s">
        <v>82</v>
      </c>
      <c r="AV274" s="199" t="s">
        <v>82</v>
      </c>
      <c r="AW274" s="199" t="s">
        <v>30</v>
      </c>
      <c r="AX274" s="199" t="s">
        <v>80</v>
      </c>
      <c r="AY274" s="201" t="s">
        <v>144</v>
      </c>
    </row>
    <row r="275" spans="1:65" s="100" customFormat="1" ht="33" customHeight="1">
      <c r="A275" s="96"/>
      <c r="B275" s="97"/>
      <c r="C275" s="178" t="s">
        <v>350</v>
      </c>
      <c r="D275" s="178" t="s">
        <v>146</v>
      </c>
      <c r="E275" s="179" t="s">
        <v>351</v>
      </c>
      <c r="F275" s="180" t="s">
        <v>352</v>
      </c>
      <c r="G275" s="181" t="s">
        <v>232</v>
      </c>
      <c r="H275" s="182">
        <v>30</v>
      </c>
      <c r="I275" s="74"/>
      <c r="J275" s="183">
        <f>ROUND(I275*H275,2)</f>
        <v>0</v>
      </c>
      <c r="K275" s="184"/>
      <c r="L275" s="97"/>
      <c r="M275" s="185" t="s">
        <v>1</v>
      </c>
      <c r="N275" s="186" t="s">
        <v>38</v>
      </c>
      <c r="O275" s="187">
        <v>1.04</v>
      </c>
      <c r="P275" s="187">
        <f>O275*H275</f>
        <v>31.200000000000003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96"/>
      <c r="V275" s="96"/>
      <c r="W275" s="96"/>
      <c r="X275" s="96"/>
      <c r="Y275" s="96"/>
      <c r="Z275" s="96"/>
      <c r="AA275" s="96"/>
      <c r="AB275" s="96"/>
      <c r="AC275" s="96"/>
      <c r="AD275" s="96"/>
      <c r="AE275" s="96"/>
      <c r="AR275" s="189" t="s">
        <v>150</v>
      </c>
      <c r="AT275" s="189" t="s">
        <v>146</v>
      </c>
      <c r="AU275" s="189" t="s">
        <v>82</v>
      </c>
      <c r="AY275" s="88" t="s">
        <v>144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88" t="s">
        <v>80</v>
      </c>
      <c r="BK275" s="190">
        <f>ROUND(I275*H275,2)</f>
        <v>0</v>
      </c>
      <c r="BL275" s="88" t="s">
        <v>150</v>
      </c>
      <c r="BM275" s="189" t="s">
        <v>353</v>
      </c>
    </row>
    <row r="276" spans="1:65" s="100" customFormat="1" ht="24.2" customHeight="1">
      <c r="A276" s="96"/>
      <c r="B276" s="97"/>
      <c r="C276" s="215" t="s">
        <v>354</v>
      </c>
      <c r="D276" s="215" t="s">
        <v>185</v>
      </c>
      <c r="E276" s="216" t="s">
        <v>355</v>
      </c>
      <c r="F276" s="217" t="s">
        <v>356</v>
      </c>
      <c r="G276" s="218" t="s">
        <v>232</v>
      </c>
      <c r="H276" s="219">
        <v>30</v>
      </c>
      <c r="I276" s="75"/>
      <c r="J276" s="220">
        <f>ROUND(I276*H276,2)</f>
        <v>0</v>
      </c>
      <c r="K276" s="221"/>
      <c r="L276" s="222"/>
      <c r="M276" s="223" t="s">
        <v>1</v>
      </c>
      <c r="N276" s="224" t="s">
        <v>38</v>
      </c>
      <c r="O276" s="187">
        <v>0</v>
      </c>
      <c r="P276" s="187">
        <f>O276*H276</f>
        <v>0</v>
      </c>
      <c r="Q276" s="187">
        <v>1.21E-2</v>
      </c>
      <c r="R276" s="187">
        <f>Q276*H276</f>
        <v>0.36299999999999999</v>
      </c>
      <c r="S276" s="187">
        <v>0</v>
      </c>
      <c r="T276" s="188">
        <f>S276*H276</f>
        <v>0</v>
      </c>
      <c r="U276" s="96"/>
      <c r="V276" s="96"/>
      <c r="W276" s="96"/>
      <c r="X276" s="96"/>
      <c r="Y276" s="96"/>
      <c r="Z276" s="96"/>
      <c r="AA276" s="96"/>
      <c r="AB276" s="96"/>
      <c r="AC276" s="96"/>
      <c r="AD276" s="96"/>
      <c r="AE276" s="96"/>
      <c r="AR276" s="189" t="s">
        <v>189</v>
      </c>
      <c r="AT276" s="189" t="s">
        <v>185</v>
      </c>
      <c r="AU276" s="189" t="s">
        <v>82</v>
      </c>
      <c r="AY276" s="88" t="s">
        <v>144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88" t="s">
        <v>80</v>
      </c>
      <c r="BK276" s="190">
        <f>ROUND(I276*H276,2)</f>
        <v>0</v>
      </c>
      <c r="BL276" s="88" t="s">
        <v>150</v>
      </c>
      <c r="BM276" s="189" t="s">
        <v>357</v>
      </c>
    </row>
    <row r="277" spans="1:65" s="100" customFormat="1" ht="21.75" customHeight="1">
      <c r="A277" s="96"/>
      <c r="B277" s="97"/>
      <c r="C277" s="178" t="s">
        <v>358</v>
      </c>
      <c r="D277" s="178" t="s">
        <v>146</v>
      </c>
      <c r="E277" s="179" t="s">
        <v>359</v>
      </c>
      <c r="F277" s="180" t="s">
        <v>360</v>
      </c>
      <c r="G277" s="181" t="s">
        <v>262</v>
      </c>
      <c r="H277" s="182">
        <v>16</v>
      </c>
      <c r="I277" s="74"/>
      <c r="J277" s="183">
        <f>ROUND(I277*H277,2)</f>
        <v>0</v>
      </c>
      <c r="K277" s="184"/>
      <c r="L277" s="97"/>
      <c r="M277" s="185" t="s">
        <v>1</v>
      </c>
      <c r="N277" s="186" t="s">
        <v>38</v>
      </c>
      <c r="O277" s="187">
        <v>0</v>
      </c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96"/>
      <c r="V277" s="96"/>
      <c r="W277" s="96"/>
      <c r="X277" s="96"/>
      <c r="Y277" s="96"/>
      <c r="Z277" s="96"/>
      <c r="AA277" s="96"/>
      <c r="AB277" s="96"/>
      <c r="AC277" s="96"/>
      <c r="AD277" s="96"/>
      <c r="AE277" s="96"/>
      <c r="AR277" s="189" t="s">
        <v>150</v>
      </c>
      <c r="AT277" s="189" t="s">
        <v>146</v>
      </c>
      <c r="AU277" s="189" t="s">
        <v>82</v>
      </c>
      <c r="AY277" s="88" t="s">
        <v>144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88" t="s">
        <v>80</v>
      </c>
      <c r="BK277" s="190">
        <f>ROUND(I277*H277,2)</f>
        <v>0</v>
      </c>
      <c r="BL277" s="88" t="s">
        <v>150</v>
      </c>
      <c r="BM277" s="189" t="s">
        <v>361</v>
      </c>
    </row>
    <row r="278" spans="1:65" s="165" customFormat="1" ht="22.9" customHeight="1">
      <c r="B278" s="166"/>
      <c r="D278" s="167" t="s">
        <v>72</v>
      </c>
      <c r="E278" s="176" t="s">
        <v>150</v>
      </c>
      <c r="F278" s="176" t="s">
        <v>362</v>
      </c>
      <c r="J278" s="177">
        <f>BK278</f>
        <v>0</v>
      </c>
      <c r="L278" s="166"/>
      <c r="M278" s="170"/>
      <c r="N278" s="171"/>
      <c r="O278" s="171"/>
      <c r="P278" s="172">
        <f>SUM(P279:P293)</f>
        <v>87.519842000000011</v>
      </c>
      <c r="Q278" s="171"/>
      <c r="R278" s="172">
        <f>SUM(R279:R293)</f>
        <v>9.1648782300000011</v>
      </c>
      <c r="S278" s="171"/>
      <c r="T278" s="173">
        <f>SUM(T279:T293)</f>
        <v>0</v>
      </c>
      <c r="AR278" s="167" t="s">
        <v>80</v>
      </c>
      <c r="AT278" s="174" t="s">
        <v>72</v>
      </c>
      <c r="AU278" s="174" t="s">
        <v>80</v>
      </c>
      <c r="AY278" s="167" t="s">
        <v>144</v>
      </c>
      <c r="BK278" s="175">
        <f>SUM(BK279:BK293)</f>
        <v>0</v>
      </c>
    </row>
    <row r="279" spans="1:65" s="100" customFormat="1" ht="16.5" customHeight="1">
      <c r="A279" s="96"/>
      <c r="B279" s="97"/>
      <c r="C279" s="178" t="s">
        <v>363</v>
      </c>
      <c r="D279" s="178" t="s">
        <v>146</v>
      </c>
      <c r="E279" s="179" t="s">
        <v>364</v>
      </c>
      <c r="F279" s="180" t="s">
        <v>365</v>
      </c>
      <c r="G279" s="181" t="s">
        <v>232</v>
      </c>
      <c r="H279" s="182">
        <v>30</v>
      </c>
      <c r="I279" s="74"/>
      <c r="J279" s="183">
        <f>ROUND(I279*H279,2)</f>
        <v>0</v>
      </c>
      <c r="K279" s="184"/>
      <c r="L279" s="97"/>
      <c r="M279" s="185" t="s">
        <v>1</v>
      </c>
      <c r="N279" s="186" t="s">
        <v>38</v>
      </c>
      <c r="O279" s="187">
        <v>0.75700000000000001</v>
      </c>
      <c r="P279" s="187">
        <f>O279*H279</f>
        <v>22.71</v>
      </c>
      <c r="Q279" s="187">
        <v>9.4420000000000004E-2</v>
      </c>
      <c r="R279" s="187">
        <f>Q279*H279</f>
        <v>2.8326000000000002</v>
      </c>
      <c r="S279" s="187">
        <v>0</v>
      </c>
      <c r="T279" s="188">
        <f>S279*H279</f>
        <v>0</v>
      </c>
      <c r="U279" s="96"/>
      <c r="V279" s="96"/>
      <c r="W279" s="96"/>
      <c r="X279" s="96"/>
      <c r="Y279" s="96"/>
      <c r="Z279" s="96"/>
      <c r="AA279" s="96"/>
      <c r="AB279" s="96"/>
      <c r="AC279" s="96"/>
      <c r="AD279" s="96"/>
      <c r="AE279" s="96"/>
      <c r="AR279" s="189" t="s">
        <v>150</v>
      </c>
      <c r="AT279" s="189" t="s">
        <v>146</v>
      </c>
      <c r="AU279" s="189" t="s">
        <v>82</v>
      </c>
      <c r="AY279" s="88" t="s">
        <v>144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88" t="s">
        <v>80</v>
      </c>
      <c r="BK279" s="190">
        <f>ROUND(I279*H279,2)</f>
        <v>0</v>
      </c>
      <c r="BL279" s="88" t="s">
        <v>150</v>
      </c>
      <c r="BM279" s="189" t="s">
        <v>366</v>
      </c>
    </row>
    <row r="280" spans="1:65" s="100" customFormat="1" ht="24.2" customHeight="1">
      <c r="A280" s="96"/>
      <c r="B280" s="97"/>
      <c r="C280" s="215" t="s">
        <v>367</v>
      </c>
      <c r="D280" s="215" t="s">
        <v>185</v>
      </c>
      <c r="E280" s="216" t="s">
        <v>355</v>
      </c>
      <c r="F280" s="217" t="s">
        <v>356</v>
      </c>
      <c r="G280" s="218" t="s">
        <v>232</v>
      </c>
      <c r="H280" s="219">
        <v>30</v>
      </c>
      <c r="I280" s="75"/>
      <c r="J280" s="220">
        <f>ROUND(I280*H280,2)</f>
        <v>0</v>
      </c>
      <c r="K280" s="221"/>
      <c r="L280" s="222"/>
      <c r="M280" s="223" t="s">
        <v>1</v>
      </c>
      <c r="N280" s="224" t="s">
        <v>38</v>
      </c>
      <c r="O280" s="187">
        <v>0</v>
      </c>
      <c r="P280" s="187">
        <f>O280*H280</f>
        <v>0</v>
      </c>
      <c r="Q280" s="187">
        <v>1.21E-2</v>
      </c>
      <c r="R280" s="187">
        <f>Q280*H280</f>
        <v>0.36299999999999999</v>
      </c>
      <c r="S280" s="187">
        <v>0</v>
      </c>
      <c r="T280" s="188">
        <f>S280*H280</f>
        <v>0</v>
      </c>
      <c r="U280" s="96"/>
      <c r="V280" s="96"/>
      <c r="W280" s="96"/>
      <c r="X280" s="96"/>
      <c r="Y280" s="96"/>
      <c r="Z280" s="96"/>
      <c r="AA280" s="96"/>
      <c r="AB280" s="96"/>
      <c r="AC280" s="96"/>
      <c r="AD280" s="96"/>
      <c r="AE280" s="96"/>
      <c r="AR280" s="189" t="s">
        <v>189</v>
      </c>
      <c r="AT280" s="189" t="s">
        <v>185</v>
      </c>
      <c r="AU280" s="189" t="s">
        <v>82</v>
      </c>
      <c r="AY280" s="88" t="s">
        <v>144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88" t="s">
        <v>80</v>
      </c>
      <c r="BK280" s="190">
        <f>ROUND(I280*H280,2)</f>
        <v>0</v>
      </c>
      <c r="BL280" s="88" t="s">
        <v>150</v>
      </c>
      <c r="BM280" s="189" t="s">
        <v>368</v>
      </c>
    </row>
    <row r="281" spans="1:65" s="100" customFormat="1" ht="16.5" customHeight="1">
      <c r="A281" s="96"/>
      <c r="B281" s="97"/>
      <c r="C281" s="178" t="s">
        <v>369</v>
      </c>
      <c r="D281" s="178" t="s">
        <v>146</v>
      </c>
      <c r="E281" s="179" t="s">
        <v>370</v>
      </c>
      <c r="F281" s="180" t="s">
        <v>371</v>
      </c>
      <c r="G281" s="181" t="s">
        <v>149</v>
      </c>
      <c r="H281" s="182">
        <v>2.2669999999999999</v>
      </c>
      <c r="I281" s="74"/>
      <c r="J281" s="183">
        <f>ROUND(I281*H281,2)</f>
        <v>0</v>
      </c>
      <c r="K281" s="184"/>
      <c r="L281" s="97"/>
      <c r="M281" s="185" t="s">
        <v>1</v>
      </c>
      <c r="N281" s="186" t="s">
        <v>38</v>
      </c>
      <c r="O281" s="187">
        <v>1.448</v>
      </c>
      <c r="P281" s="187">
        <f>O281*H281</f>
        <v>3.282616</v>
      </c>
      <c r="Q281" s="187">
        <v>2.5019800000000001</v>
      </c>
      <c r="R281" s="187">
        <f>Q281*H281</f>
        <v>5.6719886600000002</v>
      </c>
      <c r="S281" s="187">
        <v>0</v>
      </c>
      <c r="T281" s="188">
        <f>S281*H281</f>
        <v>0</v>
      </c>
      <c r="U281" s="96"/>
      <c r="V281" s="96"/>
      <c r="W281" s="96"/>
      <c r="X281" s="96"/>
      <c r="Y281" s="96"/>
      <c r="Z281" s="96"/>
      <c r="AA281" s="96"/>
      <c r="AB281" s="96"/>
      <c r="AC281" s="96"/>
      <c r="AD281" s="96"/>
      <c r="AE281" s="96"/>
      <c r="AR281" s="189" t="s">
        <v>150</v>
      </c>
      <c r="AT281" s="189" t="s">
        <v>146</v>
      </c>
      <c r="AU281" s="189" t="s">
        <v>82</v>
      </c>
      <c r="AY281" s="88" t="s">
        <v>144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88" t="s">
        <v>80</v>
      </c>
      <c r="BK281" s="190">
        <f>ROUND(I281*H281,2)</f>
        <v>0</v>
      </c>
      <c r="BL281" s="88" t="s">
        <v>150</v>
      </c>
      <c r="BM281" s="189" t="s">
        <v>372</v>
      </c>
    </row>
    <row r="282" spans="1:65" s="199" customFormat="1" ht="22.5">
      <c r="B282" s="200"/>
      <c r="D282" s="193" t="s">
        <v>152</v>
      </c>
      <c r="E282" s="201" t="s">
        <v>1</v>
      </c>
      <c r="F282" s="202" t="s">
        <v>373</v>
      </c>
      <c r="H282" s="203">
        <v>2.2669999999999999</v>
      </c>
      <c r="L282" s="200"/>
      <c r="M282" s="204"/>
      <c r="N282" s="205"/>
      <c r="O282" s="205"/>
      <c r="P282" s="205"/>
      <c r="Q282" s="205"/>
      <c r="R282" s="205"/>
      <c r="S282" s="205"/>
      <c r="T282" s="206"/>
      <c r="AT282" s="201" t="s">
        <v>152</v>
      </c>
      <c r="AU282" s="201" t="s">
        <v>82</v>
      </c>
      <c r="AV282" s="199" t="s">
        <v>82</v>
      </c>
      <c r="AW282" s="199" t="s">
        <v>30</v>
      </c>
      <c r="AX282" s="199" t="s">
        <v>80</v>
      </c>
      <c r="AY282" s="201" t="s">
        <v>144</v>
      </c>
    </row>
    <row r="283" spans="1:65" s="100" customFormat="1" ht="16.5" customHeight="1">
      <c r="A283" s="96"/>
      <c r="B283" s="97"/>
      <c r="C283" s="178" t="s">
        <v>374</v>
      </c>
      <c r="D283" s="178" t="s">
        <v>146</v>
      </c>
      <c r="E283" s="179" t="s">
        <v>375</v>
      </c>
      <c r="F283" s="180" t="s">
        <v>376</v>
      </c>
      <c r="G283" s="181" t="s">
        <v>232</v>
      </c>
      <c r="H283" s="182">
        <v>15.115</v>
      </c>
      <c r="I283" s="74"/>
      <c r="J283" s="183">
        <f>ROUND(I283*H283,2)</f>
        <v>0</v>
      </c>
      <c r="K283" s="184"/>
      <c r="L283" s="97"/>
      <c r="M283" s="185" t="s">
        <v>1</v>
      </c>
      <c r="N283" s="186" t="s">
        <v>38</v>
      </c>
      <c r="O283" s="187">
        <v>1.1200000000000001</v>
      </c>
      <c r="P283" s="187">
        <f>O283*H283</f>
        <v>16.928800000000003</v>
      </c>
      <c r="Q283" s="187">
        <v>1.1169999999999999E-2</v>
      </c>
      <c r="R283" s="187">
        <f>Q283*H283</f>
        <v>0.16883455</v>
      </c>
      <c r="S283" s="187">
        <v>0</v>
      </c>
      <c r="T283" s="188">
        <f>S283*H283</f>
        <v>0</v>
      </c>
      <c r="U283" s="96"/>
      <c r="V283" s="96"/>
      <c r="W283" s="96"/>
      <c r="X283" s="96"/>
      <c r="Y283" s="96"/>
      <c r="Z283" s="96"/>
      <c r="AA283" s="96"/>
      <c r="AB283" s="96"/>
      <c r="AC283" s="96"/>
      <c r="AD283" s="96"/>
      <c r="AE283" s="96"/>
      <c r="AR283" s="189" t="s">
        <v>150</v>
      </c>
      <c r="AT283" s="189" t="s">
        <v>146</v>
      </c>
      <c r="AU283" s="189" t="s">
        <v>82</v>
      </c>
      <c r="AY283" s="88" t="s">
        <v>144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88" t="s">
        <v>80</v>
      </c>
      <c r="BK283" s="190">
        <f>ROUND(I283*H283,2)</f>
        <v>0</v>
      </c>
      <c r="BL283" s="88" t="s">
        <v>150</v>
      </c>
      <c r="BM283" s="189" t="s">
        <v>377</v>
      </c>
    </row>
    <row r="284" spans="1:65" s="199" customFormat="1" ht="22.5">
      <c r="B284" s="200"/>
      <c r="D284" s="193" t="s">
        <v>152</v>
      </c>
      <c r="E284" s="201" t="s">
        <v>1</v>
      </c>
      <c r="F284" s="202" t="s">
        <v>378</v>
      </c>
      <c r="H284" s="203">
        <v>15.115</v>
      </c>
      <c r="L284" s="200"/>
      <c r="M284" s="204"/>
      <c r="N284" s="205"/>
      <c r="O284" s="205"/>
      <c r="P284" s="205"/>
      <c r="Q284" s="205"/>
      <c r="R284" s="205"/>
      <c r="S284" s="205"/>
      <c r="T284" s="206"/>
      <c r="AT284" s="201" t="s">
        <v>152</v>
      </c>
      <c r="AU284" s="201" t="s">
        <v>82</v>
      </c>
      <c r="AV284" s="199" t="s">
        <v>82</v>
      </c>
      <c r="AW284" s="199" t="s">
        <v>30</v>
      </c>
      <c r="AX284" s="199" t="s">
        <v>80</v>
      </c>
      <c r="AY284" s="201" t="s">
        <v>144</v>
      </c>
    </row>
    <row r="285" spans="1:65" s="100" customFormat="1" ht="16.5" customHeight="1">
      <c r="A285" s="96"/>
      <c r="B285" s="97"/>
      <c r="C285" s="178" t="s">
        <v>379</v>
      </c>
      <c r="D285" s="178" t="s">
        <v>146</v>
      </c>
      <c r="E285" s="179" t="s">
        <v>380</v>
      </c>
      <c r="F285" s="180" t="s">
        <v>381</v>
      </c>
      <c r="G285" s="181" t="s">
        <v>232</v>
      </c>
      <c r="H285" s="182">
        <v>15.115</v>
      </c>
      <c r="I285" s="74"/>
      <c r="J285" s="183">
        <f>ROUND(I285*H285,2)</f>
        <v>0</v>
      </c>
      <c r="K285" s="184"/>
      <c r="L285" s="97"/>
      <c r="M285" s="185" t="s">
        <v>1</v>
      </c>
      <c r="N285" s="186" t="s">
        <v>38</v>
      </c>
      <c r="O285" s="187">
        <v>0.33</v>
      </c>
      <c r="P285" s="187">
        <f>O285*H285</f>
        <v>4.9879500000000005</v>
      </c>
      <c r="Q285" s="187">
        <v>0</v>
      </c>
      <c r="R285" s="187">
        <f>Q285*H285</f>
        <v>0</v>
      </c>
      <c r="S285" s="187">
        <v>0</v>
      </c>
      <c r="T285" s="188">
        <f>S285*H285</f>
        <v>0</v>
      </c>
      <c r="U285" s="96"/>
      <c r="V285" s="96"/>
      <c r="W285" s="96"/>
      <c r="X285" s="96"/>
      <c r="Y285" s="96"/>
      <c r="Z285" s="96"/>
      <c r="AA285" s="96"/>
      <c r="AB285" s="96"/>
      <c r="AC285" s="96"/>
      <c r="AD285" s="96"/>
      <c r="AE285" s="96"/>
      <c r="AR285" s="189" t="s">
        <v>150</v>
      </c>
      <c r="AT285" s="189" t="s">
        <v>146</v>
      </c>
      <c r="AU285" s="189" t="s">
        <v>82</v>
      </c>
      <c r="AY285" s="88" t="s">
        <v>144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88" t="s">
        <v>80</v>
      </c>
      <c r="BK285" s="190">
        <f>ROUND(I285*H285,2)</f>
        <v>0</v>
      </c>
      <c r="BL285" s="88" t="s">
        <v>150</v>
      </c>
      <c r="BM285" s="189" t="s">
        <v>382</v>
      </c>
    </row>
    <row r="286" spans="1:65" s="100" customFormat="1" ht="24.2" customHeight="1">
      <c r="A286" s="96"/>
      <c r="B286" s="97"/>
      <c r="C286" s="178" t="s">
        <v>383</v>
      </c>
      <c r="D286" s="178" t="s">
        <v>146</v>
      </c>
      <c r="E286" s="179" t="s">
        <v>384</v>
      </c>
      <c r="F286" s="180" t="s">
        <v>385</v>
      </c>
      <c r="G286" s="181" t="s">
        <v>188</v>
      </c>
      <c r="H286" s="182">
        <v>0.122</v>
      </c>
      <c r="I286" s="74"/>
      <c r="J286" s="183">
        <f>ROUND(I286*H286,2)</f>
        <v>0</v>
      </c>
      <c r="K286" s="184"/>
      <c r="L286" s="97"/>
      <c r="M286" s="185" t="s">
        <v>1</v>
      </c>
      <c r="N286" s="186" t="s">
        <v>38</v>
      </c>
      <c r="O286" s="187">
        <v>28.692</v>
      </c>
      <c r="P286" s="187">
        <f>O286*H286</f>
        <v>3.5004239999999998</v>
      </c>
      <c r="Q286" s="187">
        <v>1.05291</v>
      </c>
      <c r="R286" s="187">
        <f>Q286*H286</f>
        <v>0.12845502</v>
      </c>
      <c r="S286" s="187">
        <v>0</v>
      </c>
      <c r="T286" s="188">
        <f>S286*H286</f>
        <v>0</v>
      </c>
      <c r="U286" s="96"/>
      <c r="V286" s="96"/>
      <c r="W286" s="96"/>
      <c r="X286" s="96"/>
      <c r="Y286" s="96"/>
      <c r="Z286" s="96"/>
      <c r="AA286" s="96"/>
      <c r="AB286" s="96"/>
      <c r="AC286" s="96"/>
      <c r="AD286" s="96"/>
      <c r="AE286" s="96"/>
      <c r="AR286" s="189" t="s">
        <v>150</v>
      </c>
      <c r="AT286" s="189" t="s">
        <v>146</v>
      </c>
      <c r="AU286" s="189" t="s">
        <v>82</v>
      </c>
      <c r="AY286" s="88" t="s">
        <v>144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88" t="s">
        <v>80</v>
      </c>
      <c r="BK286" s="190">
        <f>ROUND(I286*H286,2)</f>
        <v>0</v>
      </c>
      <c r="BL286" s="88" t="s">
        <v>150</v>
      </c>
      <c r="BM286" s="189" t="s">
        <v>386</v>
      </c>
    </row>
    <row r="287" spans="1:65" s="100" customFormat="1" ht="24.2" customHeight="1">
      <c r="A287" s="96"/>
      <c r="B287" s="97"/>
      <c r="C287" s="178" t="s">
        <v>387</v>
      </c>
      <c r="D287" s="178" t="s">
        <v>146</v>
      </c>
      <c r="E287" s="179" t="s">
        <v>388</v>
      </c>
      <c r="F287" s="180" t="s">
        <v>389</v>
      </c>
      <c r="G287" s="181" t="s">
        <v>232</v>
      </c>
      <c r="H287" s="182">
        <v>44.912999999999997</v>
      </c>
      <c r="I287" s="74"/>
      <c r="J287" s="183">
        <f>ROUND(I287*H287,2)</f>
        <v>0</v>
      </c>
      <c r="K287" s="184"/>
      <c r="L287" s="97"/>
      <c r="M287" s="185" t="s">
        <v>1</v>
      </c>
      <c r="N287" s="186" t="s">
        <v>38</v>
      </c>
      <c r="O287" s="187">
        <v>0.80400000000000005</v>
      </c>
      <c r="P287" s="187">
        <f>O287*H287</f>
        <v>36.110051999999996</v>
      </c>
      <c r="Q287" s="187">
        <v>0</v>
      </c>
      <c r="R287" s="187">
        <f>Q287*H287</f>
        <v>0</v>
      </c>
      <c r="S287" s="187">
        <v>0</v>
      </c>
      <c r="T287" s="188">
        <f>S287*H287</f>
        <v>0</v>
      </c>
      <c r="U287" s="96"/>
      <c r="V287" s="96"/>
      <c r="W287" s="96"/>
      <c r="X287" s="96"/>
      <c r="Y287" s="96"/>
      <c r="Z287" s="96"/>
      <c r="AA287" s="96"/>
      <c r="AB287" s="96"/>
      <c r="AC287" s="96"/>
      <c r="AD287" s="96"/>
      <c r="AE287" s="96"/>
      <c r="AR287" s="189" t="s">
        <v>150</v>
      </c>
      <c r="AT287" s="189" t="s">
        <v>146</v>
      </c>
      <c r="AU287" s="189" t="s">
        <v>82</v>
      </c>
      <c r="AY287" s="88" t="s">
        <v>144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88" t="s">
        <v>80</v>
      </c>
      <c r="BK287" s="190">
        <f>ROUND(I287*H287,2)</f>
        <v>0</v>
      </c>
      <c r="BL287" s="88" t="s">
        <v>150</v>
      </c>
      <c r="BM287" s="189" t="s">
        <v>390</v>
      </c>
    </row>
    <row r="288" spans="1:65" s="199" customFormat="1">
      <c r="B288" s="200"/>
      <c r="D288" s="193" t="s">
        <v>152</v>
      </c>
      <c r="E288" s="201" t="s">
        <v>1</v>
      </c>
      <c r="F288" s="202" t="s">
        <v>391</v>
      </c>
      <c r="H288" s="203">
        <v>44.912999999999997</v>
      </c>
      <c r="L288" s="200"/>
      <c r="M288" s="204"/>
      <c r="N288" s="205"/>
      <c r="O288" s="205"/>
      <c r="P288" s="205"/>
      <c r="Q288" s="205"/>
      <c r="R288" s="205"/>
      <c r="S288" s="205"/>
      <c r="T288" s="206"/>
      <c r="AT288" s="201" t="s">
        <v>152</v>
      </c>
      <c r="AU288" s="201" t="s">
        <v>82</v>
      </c>
      <c r="AV288" s="199" t="s">
        <v>82</v>
      </c>
      <c r="AW288" s="199" t="s">
        <v>30</v>
      </c>
      <c r="AX288" s="199" t="s">
        <v>80</v>
      </c>
      <c r="AY288" s="201" t="s">
        <v>144</v>
      </c>
    </row>
    <row r="289" spans="1:65" s="100" customFormat="1" ht="16.5" customHeight="1">
      <c r="A289" s="96"/>
      <c r="B289" s="97"/>
      <c r="C289" s="215" t="s">
        <v>392</v>
      </c>
      <c r="D289" s="215" t="s">
        <v>185</v>
      </c>
      <c r="E289" s="216" t="s">
        <v>393</v>
      </c>
      <c r="F289" s="217" t="s">
        <v>394</v>
      </c>
      <c r="G289" s="218" t="s">
        <v>232</v>
      </c>
      <c r="H289" s="219">
        <v>44.912999999999997</v>
      </c>
      <c r="I289" s="75"/>
      <c r="J289" s="220">
        <f>ROUND(I289*H289,2)</f>
        <v>0</v>
      </c>
      <c r="K289" s="221"/>
      <c r="L289" s="222"/>
      <c r="M289" s="223" t="s">
        <v>1</v>
      </c>
      <c r="N289" s="224" t="s">
        <v>38</v>
      </c>
      <c r="O289" s="187">
        <v>0</v>
      </c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96"/>
      <c r="V289" s="96"/>
      <c r="W289" s="96"/>
      <c r="X289" s="96"/>
      <c r="Y289" s="96"/>
      <c r="Z289" s="96"/>
      <c r="AA289" s="96"/>
      <c r="AB289" s="96"/>
      <c r="AC289" s="96"/>
      <c r="AD289" s="96"/>
      <c r="AE289" s="96"/>
      <c r="AR289" s="189" t="s">
        <v>189</v>
      </c>
      <c r="AT289" s="189" t="s">
        <v>185</v>
      </c>
      <c r="AU289" s="189" t="s">
        <v>82</v>
      </c>
      <c r="AY289" s="88" t="s">
        <v>144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88" t="s">
        <v>80</v>
      </c>
      <c r="BK289" s="190">
        <f>ROUND(I289*H289,2)</f>
        <v>0</v>
      </c>
      <c r="BL289" s="88" t="s">
        <v>150</v>
      </c>
      <c r="BM289" s="189" t="s">
        <v>395</v>
      </c>
    </row>
    <row r="290" spans="1:65" s="100" customFormat="1" ht="16.5" customHeight="1">
      <c r="A290" s="96"/>
      <c r="B290" s="97"/>
      <c r="C290" s="178" t="s">
        <v>396</v>
      </c>
      <c r="D290" s="178" t="s">
        <v>146</v>
      </c>
      <c r="E290" s="179" t="s">
        <v>397</v>
      </c>
      <c r="F290" s="180" t="s">
        <v>398</v>
      </c>
      <c r="G290" s="181" t="s">
        <v>399</v>
      </c>
      <c r="H290" s="182">
        <v>6.1</v>
      </c>
      <c r="I290" s="74"/>
      <c r="J290" s="183">
        <f>ROUND(I290*H290,2)</f>
        <v>0</v>
      </c>
      <c r="K290" s="184"/>
      <c r="L290" s="97"/>
      <c r="M290" s="185" t="s">
        <v>1</v>
      </c>
      <c r="N290" s="186" t="s">
        <v>38</v>
      </c>
      <c r="O290" s="187">
        <v>0</v>
      </c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96"/>
      <c r="V290" s="96"/>
      <c r="W290" s="96"/>
      <c r="X290" s="96"/>
      <c r="Y290" s="96"/>
      <c r="Z290" s="96"/>
      <c r="AA290" s="96"/>
      <c r="AB290" s="96"/>
      <c r="AC290" s="96"/>
      <c r="AD290" s="96"/>
      <c r="AE290" s="96"/>
      <c r="AR290" s="189" t="s">
        <v>150</v>
      </c>
      <c r="AT290" s="189" t="s">
        <v>146</v>
      </c>
      <c r="AU290" s="189" t="s">
        <v>82</v>
      </c>
      <c r="AY290" s="88" t="s">
        <v>144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88" t="s">
        <v>80</v>
      </c>
      <c r="BK290" s="190">
        <f>ROUND(I290*H290,2)</f>
        <v>0</v>
      </c>
      <c r="BL290" s="88" t="s">
        <v>150</v>
      </c>
      <c r="BM290" s="189" t="s">
        <v>400</v>
      </c>
    </row>
    <row r="291" spans="1:65" s="100" customFormat="1" ht="16.5" customHeight="1">
      <c r="A291" s="96"/>
      <c r="B291" s="97"/>
      <c r="C291" s="215" t="s">
        <v>401</v>
      </c>
      <c r="D291" s="215" t="s">
        <v>185</v>
      </c>
      <c r="E291" s="216" t="s">
        <v>402</v>
      </c>
      <c r="F291" s="217" t="s">
        <v>403</v>
      </c>
      <c r="G291" s="218" t="s">
        <v>399</v>
      </c>
      <c r="H291" s="219">
        <v>6.1</v>
      </c>
      <c r="I291" s="75"/>
      <c r="J291" s="220">
        <f>ROUND(I291*H291,2)</f>
        <v>0</v>
      </c>
      <c r="K291" s="221"/>
      <c r="L291" s="222"/>
      <c r="M291" s="223" t="s">
        <v>1</v>
      </c>
      <c r="N291" s="224" t="s">
        <v>38</v>
      </c>
      <c r="O291" s="187">
        <v>0</v>
      </c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U291" s="96"/>
      <c r="V291" s="96"/>
      <c r="W291" s="96"/>
      <c r="X291" s="96"/>
      <c r="Y291" s="96"/>
      <c r="Z291" s="96"/>
      <c r="AA291" s="96"/>
      <c r="AB291" s="96"/>
      <c r="AC291" s="96"/>
      <c r="AD291" s="96"/>
      <c r="AE291" s="96"/>
      <c r="AR291" s="189" t="s">
        <v>189</v>
      </c>
      <c r="AT291" s="189" t="s">
        <v>185</v>
      </c>
      <c r="AU291" s="189" t="s">
        <v>82</v>
      </c>
      <c r="AY291" s="88" t="s">
        <v>144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88" t="s">
        <v>80</v>
      </c>
      <c r="BK291" s="190">
        <f>ROUND(I291*H291,2)</f>
        <v>0</v>
      </c>
      <c r="BL291" s="88" t="s">
        <v>150</v>
      </c>
      <c r="BM291" s="189" t="s">
        <v>404</v>
      </c>
    </row>
    <row r="292" spans="1:65" s="100" customFormat="1" ht="19.5">
      <c r="A292" s="96"/>
      <c r="B292" s="97"/>
      <c r="C292" s="96"/>
      <c r="D292" s="193" t="s">
        <v>283</v>
      </c>
      <c r="E292" s="96"/>
      <c r="F292" s="225" t="s">
        <v>405</v>
      </c>
      <c r="G292" s="96"/>
      <c r="H292" s="96"/>
      <c r="I292" s="98"/>
      <c r="J292" s="96"/>
      <c r="K292" s="96"/>
      <c r="L292" s="97"/>
      <c r="M292" s="226"/>
      <c r="N292" s="227"/>
      <c r="O292" s="228"/>
      <c r="P292" s="228"/>
      <c r="Q292" s="228"/>
      <c r="R292" s="228"/>
      <c r="S292" s="228"/>
      <c r="T292" s="229"/>
      <c r="U292" s="96"/>
      <c r="V292" s="96"/>
      <c r="W292" s="96"/>
      <c r="X292" s="96"/>
      <c r="Y292" s="96"/>
      <c r="Z292" s="96"/>
      <c r="AA292" s="96"/>
      <c r="AB292" s="96"/>
      <c r="AC292" s="96"/>
      <c r="AD292" s="96"/>
      <c r="AE292" s="96"/>
      <c r="AT292" s="88" t="s">
        <v>283</v>
      </c>
      <c r="AU292" s="88" t="s">
        <v>82</v>
      </c>
    </row>
    <row r="293" spans="1:65" s="100" customFormat="1" ht="24.2" customHeight="1">
      <c r="A293" s="96"/>
      <c r="B293" s="97"/>
      <c r="C293" s="178" t="s">
        <v>406</v>
      </c>
      <c r="D293" s="178" t="s">
        <v>146</v>
      </c>
      <c r="E293" s="179" t="s">
        <v>407</v>
      </c>
      <c r="F293" s="180" t="s">
        <v>408</v>
      </c>
      <c r="G293" s="181" t="s">
        <v>262</v>
      </c>
      <c r="H293" s="182">
        <v>8</v>
      </c>
      <c r="I293" s="74"/>
      <c r="J293" s="183">
        <f>ROUND(I293*H293,2)</f>
        <v>0</v>
      </c>
      <c r="K293" s="184"/>
      <c r="L293" s="97"/>
      <c r="M293" s="185" t="s">
        <v>1</v>
      </c>
      <c r="N293" s="186" t="s">
        <v>38</v>
      </c>
      <c r="O293" s="187">
        <v>0</v>
      </c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8">
        <f>S293*H293</f>
        <v>0</v>
      </c>
      <c r="U293" s="96"/>
      <c r="V293" s="96"/>
      <c r="W293" s="96"/>
      <c r="X293" s="96"/>
      <c r="Y293" s="96"/>
      <c r="Z293" s="96"/>
      <c r="AA293" s="96"/>
      <c r="AB293" s="96"/>
      <c r="AC293" s="96"/>
      <c r="AD293" s="96"/>
      <c r="AE293" s="96"/>
      <c r="AR293" s="189" t="s">
        <v>409</v>
      </c>
      <c r="AT293" s="189" t="s">
        <v>146</v>
      </c>
      <c r="AU293" s="189" t="s">
        <v>82</v>
      </c>
      <c r="AY293" s="88" t="s">
        <v>144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88" t="s">
        <v>80</v>
      </c>
      <c r="BK293" s="190">
        <f>ROUND(I293*H293,2)</f>
        <v>0</v>
      </c>
      <c r="BL293" s="88" t="s">
        <v>409</v>
      </c>
      <c r="BM293" s="189" t="s">
        <v>410</v>
      </c>
    </row>
    <row r="294" spans="1:65" s="165" customFormat="1" ht="22.9" customHeight="1">
      <c r="B294" s="166"/>
      <c r="D294" s="167" t="s">
        <v>72</v>
      </c>
      <c r="E294" s="176" t="s">
        <v>180</v>
      </c>
      <c r="F294" s="176" t="s">
        <v>411</v>
      </c>
      <c r="J294" s="177">
        <f>BK294</f>
        <v>0</v>
      </c>
      <c r="L294" s="166"/>
      <c r="M294" s="170"/>
      <c r="N294" s="171"/>
      <c r="O294" s="171"/>
      <c r="P294" s="172">
        <f>SUM(P295:P344)</f>
        <v>179.54181299999999</v>
      </c>
      <c r="Q294" s="171"/>
      <c r="R294" s="172">
        <f>SUM(R295:R344)</f>
        <v>80.25290591000001</v>
      </c>
      <c r="S294" s="171"/>
      <c r="T294" s="173">
        <f>SUM(T295:T344)</f>
        <v>0</v>
      </c>
      <c r="AR294" s="167" t="s">
        <v>80</v>
      </c>
      <c r="AT294" s="174" t="s">
        <v>72</v>
      </c>
      <c r="AU294" s="174" t="s">
        <v>80</v>
      </c>
      <c r="AY294" s="167" t="s">
        <v>144</v>
      </c>
      <c r="BK294" s="175">
        <f>SUM(BK295:BK344)</f>
        <v>0</v>
      </c>
    </row>
    <row r="295" spans="1:65" s="100" customFormat="1" ht="24.2" customHeight="1">
      <c r="A295" s="96"/>
      <c r="B295" s="97"/>
      <c r="C295" s="178" t="s">
        <v>412</v>
      </c>
      <c r="D295" s="178" t="s">
        <v>146</v>
      </c>
      <c r="E295" s="179" t="s">
        <v>413</v>
      </c>
      <c r="F295" s="180" t="s">
        <v>414</v>
      </c>
      <c r="G295" s="181" t="s">
        <v>232</v>
      </c>
      <c r="H295" s="182">
        <v>37.950000000000003</v>
      </c>
      <c r="I295" s="74"/>
      <c r="J295" s="183">
        <f>ROUND(I295*H295,2)</f>
        <v>0</v>
      </c>
      <c r="K295" s="184"/>
      <c r="L295" s="97"/>
      <c r="M295" s="185" t="s">
        <v>1</v>
      </c>
      <c r="N295" s="186" t="s">
        <v>38</v>
      </c>
      <c r="O295" s="187">
        <v>5.3999999999999999E-2</v>
      </c>
      <c r="P295" s="187">
        <f>O295*H295</f>
        <v>2.0493000000000001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96"/>
      <c r="V295" s="96"/>
      <c r="W295" s="96"/>
      <c r="X295" s="96"/>
      <c r="Y295" s="96"/>
      <c r="Z295" s="96"/>
      <c r="AA295" s="96"/>
      <c r="AB295" s="96"/>
      <c r="AC295" s="96"/>
      <c r="AD295" s="96"/>
      <c r="AE295" s="96"/>
      <c r="AR295" s="189" t="s">
        <v>150</v>
      </c>
      <c r="AT295" s="189" t="s">
        <v>146</v>
      </c>
      <c r="AU295" s="189" t="s">
        <v>82</v>
      </c>
      <c r="AY295" s="88" t="s">
        <v>144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88" t="s">
        <v>80</v>
      </c>
      <c r="BK295" s="190">
        <f>ROUND(I295*H295,2)</f>
        <v>0</v>
      </c>
      <c r="BL295" s="88" t="s">
        <v>150</v>
      </c>
      <c r="BM295" s="189" t="s">
        <v>415</v>
      </c>
    </row>
    <row r="296" spans="1:65" s="199" customFormat="1">
      <c r="B296" s="200"/>
      <c r="D296" s="193" t="s">
        <v>152</v>
      </c>
      <c r="E296" s="201" t="s">
        <v>1</v>
      </c>
      <c r="F296" s="202" t="s">
        <v>416</v>
      </c>
      <c r="H296" s="203">
        <v>37.950000000000003</v>
      </c>
      <c r="L296" s="200"/>
      <c r="M296" s="204"/>
      <c r="N296" s="205"/>
      <c r="O296" s="205"/>
      <c r="P296" s="205"/>
      <c r="Q296" s="205"/>
      <c r="R296" s="205"/>
      <c r="S296" s="205"/>
      <c r="T296" s="206"/>
      <c r="AT296" s="201" t="s">
        <v>152</v>
      </c>
      <c r="AU296" s="201" t="s">
        <v>82</v>
      </c>
      <c r="AV296" s="199" t="s">
        <v>82</v>
      </c>
      <c r="AW296" s="199" t="s">
        <v>30</v>
      </c>
      <c r="AX296" s="199" t="s">
        <v>80</v>
      </c>
      <c r="AY296" s="201" t="s">
        <v>144</v>
      </c>
    </row>
    <row r="297" spans="1:65" s="100" customFormat="1" ht="24.2" customHeight="1">
      <c r="A297" s="96"/>
      <c r="B297" s="97"/>
      <c r="C297" s="178" t="s">
        <v>417</v>
      </c>
      <c r="D297" s="178" t="s">
        <v>146</v>
      </c>
      <c r="E297" s="179" t="s">
        <v>418</v>
      </c>
      <c r="F297" s="180" t="s">
        <v>419</v>
      </c>
      <c r="G297" s="181" t="s">
        <v>232</v>
      </c>
      <c r="H297" s="182">
        <v>37.950000000000003</v>
      </c>
      <c r="I297" s="74"/>
      <c r="J297" s="183">
        <f>ROUND(I297*H297,2)</f>
        <v>0</v>
      </c>
      <c r="K297" s="184"/>
      <c r="L297" s="97"/>
      <c r="M297" s="185" t="s">
        <v>1</v>
      </c>
      <c r="N297" s="186" t="s">
        <v>38</v>
      </c>
      <c r="O297" s="187">
        <v>0.4</v>
      </c>
      <c r="P297" s="187">
        <f>O297*H297</f>
        <v>15.180000000000001</v>
      </c>
      <c r="Q297" s="187">
        <v>6.3E-3</v>
      </c>
      <c r="R297" s="187">
        <f>Q297*H297</f>
        <v>0.23908500000000002</v>
      </c>
      <c r="S297" s="187">
        <v>0</v>
      </c>
      <c r="T297" s="188">
        <f>S297*H297</f>
        <v>0</v>
      </c>
      <c r="U297" s="96"/>
      <c r="V297" s="96"/>
      <c r="W297" s="96"/>
      <c r="X297" s="96"/>
      <c r="Y297" s="96"/>
      <c r="Z297" s="96"/>
      <c r="AA297" s="96"/>
      <c r="AB297" s="96"/>
      <c r="AC297" s="96"/>
      <c r="AD297" s="96"/>
      <c r="AE297" s="96"/>
      <c r="AR297" s="189" t="s">
        <v>150</v>
      </c>
      <c r="AT297" s="189" t="s">
        <v>146</v>
      </c>
      <c r="AU297" s="189" t="s">
        <v>82</v>
      </c>
      <c r="AY297" s="88" t="s">
        <v>144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88" t="s">
        <v>80</v>
      </c>
      <c r="BK297" s="190">
        <f>ROUND(I297*H297,2)</f>
        <v>0</v>
      </c>
      <c r="BL297" s="88" t="s">
        <v>150</v>
      </c>
      <c r="BM297" s="189" t="s">
        <v>420</v>
      </c>
    </row>
    <row r="298" spans="1:65" s="100" customFormat="1" ht="24.2" customHeight="1">
      <c r="A298" s="96"/>
      <c r="B298" s="97"/>
      <c r="C298" s="178" t="s">
        <v>421</v>
      </c>
      <c r="D298" s="178" t="s">
        <v>146</v>
      </c>
      <c r="E298" s="179" t="s">
        <v>422</v>
      </c>
      <c r="F298" s="180" t="s">
        <v>423</v>
      </c>
      <c r="G298" s="181" t="s">
        <v>232</v>
      </c>
      <c r="H298" s="182">
        <v>37.950000000000003</v>
      </c>
      <c r="I298" s="74"/>
      <c r="J298" s="183">
        <f>ROUND(I298*H298,2)</f>
        <v>0</v>
      </c>
      <c r="K298" s="184"/>
      <c r="L298" s="97"/>
      <c r="M298" s="185" t="s">
        <v>1</v>
      </c>
      <c r="N298" s="186" t="s">
        <v>38</v>
      </c>
      <c r="O298" s="187">
        <v>0.104</v>
      </c>
      <c r="P298" s="187">
        <f>O298*H298</f>
        <v>3.9468000000000001</v>
      </c>
      <c r="Q298" s="187">
        <v>2.5999999999999998E-4</v>
      </c>
      <c r="R298" s="187">
        <f>Q298*H298</f>
        <v>9.866999999999999E-3</v>
      </c>
      <c r="S298" s="187">
        <v>0</v>
      </c>
      <c r="T298" s="188">
        <f>S298*H298</f>
        <v>0</v>
      </c>
      <c r="U298" s="96"/>
      <c r="V298" s="96"/>
      <c r="W298" s="96"/>
      <c r="X298" s="96"/>
      <c r="Y298" s="96"/>
      <c r="Z298" s="96"/>
      <c r="AA298" s="96"/>
      <c r="AB298" s="96"/>
      <c r="AC298" s="96"/>
      <c r="AD298" s="96"/>
      <c r="AE298" s="96"/>
      <c r="AR298" s="189" t="s">
        <v>150</v>
      </c>
      <c r="AT298" s="189" t="s">
        <v>146</v>
      </c>
      <c r="AU298" s="189" t="s">
        <v>82</v>
      </c>
      <c r="AY298" s="88" t="s">
        <v>144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88" t="s">
        <v>80</v>
      </c>
      <c r="BK298" s="190">
        <f>ROUND(I298*H298,2)</f>
        <v>0</v>
      </c>
      <c r="BL298" s="88" t="s">
        <v>150</v>
      </c>
      <c r="BM298" s="189" t="s">
        <v>424</v>
      </c>
    </row>
    <row r="299" spans="1:65" s="100" customFormat="1" ht="24.2" customHeight="1">
      <c r="A299" s="96"/>
      <c r="B299" s="97"/>
      <c r="C299" s="178" t="s">
        <v>425</v>
      </c>
      <c r="D299" s="178" t="s">
        <v>146</v>
      </c>
      <c r="E299" s="179" t="s">
        <v>426</v>
      </c>
      <c r="F299" s="180" t="s">
        <v>427</v>
      </c>
      <c r="G299" s="181" t="s">
        <v>232</v>
      </c>
      <c r="H299" s="182">
        <v>37.950000000000003</v>
      </c>
      <c r="I299" s="74"/>
      <c r="J299" s="183">
        <f>ROUND(I299*H299,2)</f>
        <v>0</v>
      </c>
      <c r="K299" s="184"/>
      <c r="L299" s="97"/>
      <c r="M299" s="185" t="s">
        <v>1</v>
      </c>
      <c r="N299" s="186" t="s">
        <v>38</v>
      </c>
      <c r="O299" s="187">
        <v>0</v>
      </c>
      <c r="P299" s="187">
        <f>O299*H299</f>
        <v>0</v>
      </c>
      <c r="Q299" s="187">
        <v>0</v>
      </c>
      <c r="R299" s="187">
        <f>Q299*H299</f>
        <v>0</v>
      </c>
      <c r="S299" s="187">
        <v>0</v>
      </c>
      <c r="T299" s="188">
        <f>S299*H299</f>
        <v>0</v>
      </c>
      <c r="U299" s="96"/>
      <c r="V299" s="96"/>
      <c r="W299" s="96"/>
      <c r="X299" s="96"/>
      <c r="Y299" s="96"/>
      <c r="Z299" s="96"/>
      <c r="AA299" s="96"/>
      <c r="AB299" s="96"/>
      <c r="AC299" s="96"/>
      <c r="AD299" s="96"/>
      <c r="AE299" s="96"/>
      <c r="AR299" s="189" t="s">
        <v>150</v>
      </c>
      <c r="AT299" s="189" t="s">
        <v>146</v>
      </c>
      <c r="AU299" s="189" t="s">
        <v>82</v>
      </c>
      <c r="AY299" s="88" t="s">
        <v>144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88" t="s">
        <v>80</v>
      </c>
      <c r="BK299" s="190">
        <f>ROUND(I299*H299,2)</f>
        <v>0</v>
      </c>
      <c r="BL299" s="88" t="s">
        <v>150</v>
      </c>
      <c r="BM299" s="189" t="s">
        <v>428</v>
      </c>
    </row>
    <row r="300" spans="1:65" s="100" customFormat="1" ht="24.2" customHeight="1">
      <c r="A300" s="96"/>
      <c r="B300" s="97"/>
      <c r="C300" s="178" t="s">
        <v>429</v>
      </c>
      <c r="D300" s="178" t="s">
        <v>146</v>
      </c>
      <c r="E300" s="179" t="s">
        <v>430</v>
      </c>
      <c r="F300" s="180" t="s">
        <v>431</v>
      </c>
      <c r="G300" s="181" t="s">
        <v>232</v>
      </c>
      <c r="H300" s="182">
        <v>10.676</v>
      </c>
      <c r="I300" s="74"/>
      <c r="J300" s="183">
        <f>ROUND(I300*H300,2)</f>
        <v>0</v>
      </c>
      <c r="K300" s="184"/>
      <c r="L300" s="97"/>
      <c r="M300" s="185" t="s">
        <v>1</v>
      </c>
      <c r="N300" s="186" t="s">
        <v>38</v>
      </c>
      <c r="O300" s="187">
        <v>0.47</v>
      </c>
      <c r="P300" s="187">
        <f>O300*H300</f>
        <v>5.0177199999999997</v>
      </c>
      <c r="Q300" s="187">
        <v>1.8380000000000001E-2</v>
      </c>
      <c r="R300" s="187">
        <f>Q300*H300</f>
        <v>0.19622488000000002</v>
      </c>
      <c r="S300" s="187">
        <v>0</v>
      </c>
      <c r="T300" s="188">
        <f>S300*H300</f>
        <v>0</v>
      </c>
      <c r="U300" s="96"/>
      <c r="V300" s="96"/>
      <c r="W300" s="96"/>
      <c r="X300" s="96"/>
      <c r="Y300" s="96"/>
      <c r="Z300" s="96"/>
      <c r="AA300" s="96"/>
      <c r="AB300" s="96"/>
      <c r="AC300" s="96"/>
      <c r="AD300" s="96"/>
      <c r="AE300" s="96"/>
      <c r="AR300" s="189" t="s">
        <v>150</v>
      </c>
      <c r="AT300" s="189" t="s">
        <v>146</v>
      </c>
      <c r="AU300" s="189" t="s">
        <v>82</v>
      </c>
      <c r="AY300" s="88" t="s">
        <v>144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88" t="s">
        <v>80</v>
      </c>
      <c r="BK300" s="190">
        <f>ROUND(I300*H300,2)</f>
        <v>0</v>
      </c>
      <c r="BL300" s="88" t="s">
        <v>150</v>
      </c>
      <c r="BM300" s="189" t="s">
        <v>432</v>
      </c>
    </row>
    <row r="301" spans="1:65" s="199" customFormat="1">
      <c r="B301" s="200"/>
      <c r="D301" s="193" t="s">
        <v>152</v>
      </c>
      <c r="E301" s="201" t="s">
        <v>1</v>
      </c>
      <c r="F301" s="202" t="s">
        <v>433</v>
      </c>
      <c r="H301" s="203">
        <v>10.676</v>
      </c>
      <c r="L301" s="200"/>
      <c r="M301" s="204"/>
      <c r="N301" s="205"/>
      <c r="O301" s="205"/>
      <c r="P301" s="205"/>
      <c r="Q301" s="205"/>
      <c r="R301" s="205"/>
      <c r="S301" s="205"/>
      <c r="T301" s="206"/>
      <c r="AT301" s="201" t="s">
        <v>152</v>
      </c>
      <c r="AU301" s="201" t="s">
        <v>82</v>
      </c>
      <c r="AV301" s="199" t="s">
        <v>82</v>
      </c>
      <c r="AW301" s="199" t="s">
        <v>30</v>
      </c>
      <c r="AX301" s="199" t="s">
        <v>80</v>
      </c>
      <c r="AY301" s="201" t="s">
        <v>144</v>
      </c>
    </row>
    <row r="302" spans="1:65" s="100" customFormat="1" ht="24.2" customHeight="1">
      <c r="A302" s="96"/>
      <c r="B302" s="97"/>
      <c r="C302" s="178" t="s">
        <v>434</v>
      </c>
      <c r="D302" s="178" t="s">
        <v>146</v>
      </c>
      <c r="E302" s="179" t="s">
        <v>435</v>
      </c>
      <c r="F302" s="180" t="s">
        <v>436</v>
      </c>
      <c r="G302" s="181" t="s">
        <v>232</v>
      </c>
      <c r="H302" s="182">
        <v>10.676</v>
      </c>
      <c r="I302" s="74"/>
      <c r="J302" s="183">
        <f>ROUND(I302*H302,2)</f>
        <v>0</v>
      </c>
      <c r="K302" s="184"/>
      <c r="L302" s="97"/>
      <c r="M302" s="185" t="s">
        <v>1</v>
      </c>
      <c r="N302" s="186" t="s">
        <v>38</v>
      </c>
      <c r="O302" s="187">
        <v>0.09</v>
      </c>
      <c r="P302" s="187">
        <f>O302*H302</f>
        <v>0.96084000000000003</v>
      </c>
      <c r="Q302" s="187">
        <v>7.9000000000000008E-3</v>
      </c>
      <c r="R302" s="187">
        <f>Q302*H302</f>
        <v>8.434040000000001E-2</v>
      </c>
      <c r="S302" s="187">
        <v>0</v>
      </c>
      <c r="T302" s="188">
        <f>S302*H302</f>
        <v>0</v>
      </c>
      <c r="U302" s="96"/>
      <c r="V302" s="96"/>
      <c r="W302" s="96"/>
      <c r="X302" s="96"/>
      <c r="Y302" s="96"/>
      <c r="Z302" s="96"/>
      <c r="AA302" s="96"/>
      <c r="AB302" s="96"/>
      <c r="AC302" s="96"/>
      <c r="AD302" s="96"/>
      <c r="AE302" s="96"/>
      <c r="AR302" s="189" t="s">
        <v>150</v>
      </c>
      <c r="AT302" s="189" t="s">
        <v>146</v>
      </c>
      <c r="AU302" s="189" t="s">
        <v>82</v>
      </c>
      <c r="AY302" s="88" t="s">
        <v>144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88" t="s">
        <v>80</v>
      </c>
      <c r="BK302" s="190">
        <f>ROUND(I302*H302,2)</f>
        <v>0</v>
      </c>
      <c r="BL302" s="88" t="s">
        <v>150</v>
      </c>
      <c r="BM302" s="189" t="s">
        <v>437</v>
      </c>
    </row>
    <row r="303" spans="1:65" s="100" customFormat="1" ht="33" customHeight="1">
      <c r="A303" s="96"/>
      <c r="B303" s="97"/>
      <c r="C303" s="178" t="s">
        <v>438</v>
      </c>
      <c r="D303" s="178" t="s">
        <v>146</v>
      </c>
      <c r="E303" s="179" t="s">
        <v>439</v>
      </c>
      <c r="F303" s="180" t="s">
        <v>440</v>
      </c>
      <c r="G303" s="181" t="s">
        <v>149</v>
      </c>
      <c r="H303" s="182">
        <v>6.24</v>
      </c>
      <c r="I303" s="74"/>
      <c r="J303" s="183">
        <f>ROUND(I303*H303,2)</f>
        <v>0</v>
      </c>
      <c r="K303" s="184"/>
      <c r="L303" s="97"/>
      <c r="M303" s="185" t="s">
        <v>1</v>
      </c>
      <c r="N303" s="186" t="s">
        <v>38</v>
      </c>
      <c r="O303" s="187">
        <v>2.58</v>
      </c>
      <c r="P303" s="187">
        <f>O303*H303</f>
        <v>16.0992</v>
      </c>
      <c r="Q303" s="187">
        <v>2.3010199999999998</v>
      </c>
      <c r="R303" s="187">
        <f>Q303*H303</f>
        <v>14.3583648</v>
      </c>
      <c r="S303" s="187">
        <v>0</v>
      </c>
      <c r="T303" s="188">
        <f>S303*H303</f>
        <v>0</v>
      </c>
      <c r="U303" s="96"/>
      <c r="V303" s="96"/>
      <c r="W303" s="96"/>
      <c r="X303" s="96"/>
      <c r="Y303" s="96"/>
      <c r="Z303" s="96"/>
      <c r="AA303" s="96"/>
      <c r="AB303" s="96"/>
      <c r="AC303" s="96"/>
      <c r="AD303" s="96"/>
      <c r="AE303" s="96"/>
      <c r="AR303" s="189" t="s">
        <v>150</v>
      </c>
      <c r="AT303" s="189" t="s">
        <v>146</v>
      </c>
      <c r="AU303" s="189" t="s">
        <v>82</v>
      </c>
      <c r="AY303" s="88" t="s">
        <v>144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88" t="s">
        <v>80</v>
      </c>
      <c r="BK303" s="190">
        <f>ROUND(I303*H303,2)</f>
        <v>0</v>
      </c>
      <c r="BL303" s="88" t="s">
        <v>150</v>
      </c>
      <c r="BM303" s="189" t="s">
        <v>441</v>
      </c>
    </row>
    <row r="304" spans="1:65" s="199" customFormat="1">
      <c r="B304" s="200"/>
      <c r="D304" s="193" t="s">
        <v>152</v>
      </c>
      <c r="E304" s="201" t="s">
        <v>1</v>
      </c>
      <c r="F304" s="202" t="s">
        <v>442</v>
      </c>
      <c r="H304" s="203">
        <v>6.24</v>
      </c>
      <c r="L304" s="200"/>
      <c r="M304" s="204"/>
      <c r="N304" s="205"/>
      <c r="O304" s="205"/>
      <c r="P304" s="205"/>
      <c r="Q304" s="205"/>
      <c r="R304" s="205"/>
      <c r="S304" s="205"/>
      <c r="T304" s="206"/>
      <c r="AT304" s="201" t="s">
        <v>152</v>
      </c>
      <c r="AU304" s="201" t="s">
        <v>82</v>
      </c>
      <c r="AV304" s="199" t="s">
        <v>82</v>
      </c>
      <c r="AW304" s="199" t="s">
        <v>30</v>
      </c>
      <c r="AX304" s="199" t="s">
        <v>80</v>
      </c>
      <c r="AY304" s="201" t="s">
        <v>144</v>
      </c>
    </row>
    <row r="305" spans="1:65" s="100" customFormat="1" ht="33" customHeight="1">
      <c r="A305" s="96"/>
      <c r="B305" s="97"/>
      <c r="C305" s="178" t="s">
        <v>443</v>
      </c>
      <c r="D305" s="178" t="s">
        <v>146</v>
      </c>
      <c r="E305" s="179" t="s">
        <v>444</v>
      </c>
      <c r="F305" s="180" t="s">
        <v>445</v>
      </c>
      <c r="G305" s="181" t="s">
        <v>149</v>
      </c>
      <c r="H305" s="182">
        <v>12.004</v>
      </c>
      <c r="I305" s="74"/>
      <c r="J305" s="183">
        <f>ROUND(I305*H305,2)</f>
        <v>0</v>
      </c>
      <c r="K305" s="184"/>
      <c r="L305" s="97"/>
      <c r="M305" s="185" t="s">
        <v>1</v>
      </c>
      <c r="N305" s="186" t="s">
        <v>38</v>
      </c>
      <c r="O305" s="187">
        <v>2.58</v>
      </c>
      <c r="P305" s="187">
        <f>O305*H305</f>
        <v>30.970320000000001</v>
      </c>
      <c r="Q305" s="187">
        <v>2.5018699999999998</v>
      </c>
      <c r="R305" s="187">
        <f>Q305*H305</f>
        <v>30.032447479999998</v>
      </c>
      <c r="S305" s="187">
        <v>0</v>
      </c>
      <c r="T305" s="188">
        <f>S305*H305</f>
        <v>0</v>
      </c>
      <c r="U305" s="96"/>
      <c r="V305" s="96"/>
      <c r="W305" s="96"/>
      <c r="X305" s="96"/>
      <c r="Y305" s="96"/>
      <c r="Z305" s="96"/>
      <c r="AA305" s="96"/>
      <c r="AB305" s="96"/>
      <c r="AC305" s="96"/>
      <c r="AD305" s="96"/>
      <c r="AE305" s="96"/>
      <c r="AR305" s="189" t="s">
        <v>150</v>
      </c>
      <c r="AT305" s="189" t="s">
        <v>146</v>
      </c>
      <c r="AU305" s="189" t="s">
        <v>82</v>
      </c>
      <c r="AY305" s="88" t="s">
        <v>144</v>
      </c>
      <c r="BE305" s="190">
        <f>IF(N305="základní",J305,0)</f>
        <v>0</v>
      </c>
      <c r="BF305" s="190">
        <f>IF(N305="snížená",J305,0)</f>
        <v>0</v>
      </c>
      <c r="BG305" s="190">
        <f>IF(N305="zákl. přenesená",J305,0)</f>
        <v>0</v>
      </c>
      <c r="BH305" s="190">
        <f>IF(N305="sníž. přenesená",J305,0)</f>
        <v>0</v>
      </c>
      <c r="BI305" s="190">
        <f>IF(N305="nulová",J305,0)</f>
        <v>0</v>
      </c>
      <c r="BJ305" s="88" t="s">
        <v>80</v>
      </c>
      <c r="BK305" s="190">
        <f>ROUND(I305*H305,2)</f>
        <v>0</v>
      </c>
      <c r="BL305" s="88" t="s">
        <v>150</v>
      </c>
      <c r="BM305" s="189" t="s">
        <v>446</v>
      </c>
    </row>
    <row r="306" spans="1:65" s="191" customFormat="1">
      <c r="B306" s="192"/>
      <c r="D306" s="193" t="s">
        <v>152</v>
      </c>
      <c r="E306" s="194" t="s">
        <v>1</v>
      </c>
      <c r="F306" s="195" t="s">
        <v>447</v>
      </c>
      <c r="H306" s="194" t="s">
        <v>1</v>
      </c>
      <c r="L306" s="192"/>
      <c r="M306" s="196"/>
      <c r="N306" s="197"/>
      <c r="O306" s="197"/>
      <c r="P306" s="197"/>
      <c r="Q306" s="197"/>
      <c r="R306" s="197"/>
      <c r="S306" s="197"/>
      <c r="T306" s="198"/>
      <c r="AT306" s="194" t="s">
        <v>152</v>
      </c>
      <c r="AU306" s="194" t="s">
        <v>82</v>
      </c>
      <c r="AV306" s="191" t="s">
        <v>80</v>
      </c>
      <c r="AW306" s="191" t="s">
        <v>30</v>
      </c>
      <c r="AX306" s="191" t="s">
        <v>73</v>
      </c>
      <c r="AY306" s="194" t="s">
        <v>144</v>
      </c>
    </row>
    <row r="307" spans="1:65" s="199" customFormat="1">
      <c r="B307" s="200"/>
      <c r="D307" s="193" t="s">
        <v>152</v>
      </c>
      <c r="E307" s="201" t="s">
        <v>1</v>
      </c>
      <c r="F307" s="202" t="s">
        <v>448</v>
      </c>
      <c r="H307" s="203">
        <v>2.4350000000000001</v>
      </c>
      <c r="L307" s="200"/>
      <c r="M307" s="204"/>
      <c r="N307" s="205"/>
      <c r="O307" s="205"/>
      <c r="P307" s="205"/>
      <c r="Q307" s="205"/>
      <c r="R307" s="205"/>
      <c r="S307" s="205"/>
      <c r="T307" s="206"/>
      <c r="AT307" s="201" t="s">
        <v>152</v>
      </c>
      <c r="AU307" s="201" t="s">
        <v>82</v>
      </c>
      <c r="AV307" s="199" t="s">
        <v>82</v>
      </c>
      <c r="AW307" s="199" t="s">
        <v>30</v>
      </c>
      <c r="AX307" s="199" t="s">
        <v>73</v>
      </c>
      <c r="AY307" s="201" t="s">
        <v>144</v>
      </c>
    </row>
    <row r="308" spans="1:65" s="199" customFormat="1">
      <c r="B308" s="200"/>
      <c r="D308" s="193" t="s">
        <v>152</v>
      </c>
      <c r="E308" s="201" t="s">
        <v>1</v>
      </c>
      <c r="F308" s="202" t="s">
        <v>449</v>
      </c>
      <c r="H308" s="203">
        <v>1.5580000000000001</v>
      </c>
      <c r="L308" s="200"/>
      <c r="M308" s="204"/>
      <c r="N308" s="205"/>
      <c r="O308" s="205"/>
      <c r="P308" s="205"/>
      <c r="Q308" s="205"/>
      <c r="R308" s="205"/>
      <c r="S308" s="205"/>
      <c r="T308" s="206"/>
      <c r="AT308" s="201" t="s">
        <v>152</v>
      </c>
      <c r="AU308" s="201" t="s">
        <v>82</v>
      </c>
      <c r="AV308" s="199" t="s">
        <v>82</v>
      </c>
      <c r="AW308" s="199" t="s">
        <v>30</v>
      </c>
      <c r="AX308" s="199" t="s">
        <v>73</v>
      </c>
      <c r="AY308" s="201" t="s">
        <v>144</v>
      </c>
    </row>
    <row r="309" spans="1:65" s="199" customFormat="1">
      <c r="B309" s="200"/>
      <c r="D309" s="193" t="s">
        <v>152</v>
      </c>
      <c r="E309" s="201" t="s">
        <v>1</v>
      </c>
      <c r="F309" s="202" t="s">
        <v>450</v>
      </c>
      <c r="H309" s="203">
        <v>4.8940000000000001</v>
      </c>
      <c r="L309" s="200"/>
      <c r="M309" s="204"/>
      <c r="N309" s="205"/>
      <c r="O309" s="205"/>
      <c r="P309" s="205"/>
      <c r="Q309" s="205"/>
      <c r="R309" s="205"/>
      <c r="S309" s="205"/>
      <c r="T309" s="206"/>
      <c r="AT309" s="201" t="s">
        <v>152</v>
      </c>
      <c r="AU309" s="201" t="s">
        <v>82</v>
      </c>
      <c r="AV309" s="199" t="s">
        <v>82</v>
      </c>
      <c r="AW309" s="199" t="s">
        <v>30</v>
      </c>
      <c r="AX309" s="199" t="s">
        <v>73</v>
      </c>
      <c r="AY309" s="201" t="s">
        <v>144</v>
      </c>
    </row>
    <row r="310" spans="1:65" s="199" customFormat="1">
      <c r="B310" s="200"/>
      <c r="D310" s="193" t="s">
        <v>152</v>
      </c>
      <c r="E310" s="201" t="s">
        <v>1</v>
      </c>
      <c r="F310" s="202" t="s">
        <v>451</v>
      </c>
      <c r="H310" s="203">
        <v>3.117</v>
      </c>
      <c r="L310" s="200"/>
      <c r="M310" s="204"/>
      <c r="N310" s="205"/>
      <c r="O310" s="205"/>
      <c r="P310" s="205"/>
      <c r="Q310" s="205"/>
      <c r="R310" s="205"/>
      <c r="S310" s="205"/>
      <c r="T310" s="206"/>
      <c r="AT310" s="201" t="s">
        <v>152</v>
      </c>
      <c r="AU310" s="201" t="s">
        <v>82</v>
      </c>
      <c r="AV310" s="199" t="s">
        <v>82</v>
      </c>
      <c r="AW310" s="199" t="s">
        <v>30</v>
      </c>
      <c r="AX310" s="199" t="s">
        <v>73</v>
      </c>
      <c r="AY310" s="201" t="s">
        <v>144</v>
      </c>
    </row>
    <row r="311" spans="1:65" s="207" customFormat="1">
      <c r="B311" s="208"/>
      <c r="D311" s="193" t="s">
        <v>152</v>
      </c>
      <c r="E311" s="209" t="s">
        <v>1</v>
      </c>
      <c r="F311" s="210" t="s">
        <v>165</v>
      </c>
      <c r="H311" s="211">
        <v>12.004000000000001</v>
      </c>
      <c r="L311" s="208"/>
      <c r="M311" s="212"/>
      <c r="N311" s="213"/>
      <c r="O311" s="213"/>
      <c r="P311" s="213"/>
      <c r="Q311" s="213"/>
      <c r="R311" s="213"/>
      <c r="S311" s="213"/>
      <c r="T311" s="214"/>
      <c r="AT311" s="209" t="s">
        <v>152</v>
      </c>
      <c r="AU311" s="209" t="s">
        <v>82</v>
      </c>
      <c r="AV311" s="207" t="s">
        <v>150</v>
      </c>
      <c r="AW311" s="207" t="s">
        <v>30</v>
      </c>
      <c r="AX311" s="207" t="s">
        <v>80</v>
      </c>
      <c r="AY311" s="209" t="s">
        <v>144</v>
      </c>
    </row>
    <row r="312" spans="1:65" s="100" customFormat="1" ht="33" customHeight="1">
      <c r="A312" s="96"/>
      <c r="B312" s="97"/>
      <c r="C312" s="178" t="s">
        <v>452</v>
      </c>
      <c r="D312" s="178" t="s">
        <v>146</v>
      </c>
      <c r="E312" s="179" t="s">
        <v>453</v>
      </c>
      <c r="F312" s="180" t="s">
        <v>454</v>
      </c>
      <c r="G312" s="181" t="s">
        <v>149</v>
      </c>
      <c r="H312" s="182">
        <v>8.7409999999999997</v>
      </c>
      <c r="I312" s="74"/>
      <c r="J312" s="183">
        <f>ROUND(I312*H312,2)</f>
        <v>0</v>
      </c>
      <c r="K312" s="184"/>
      <c r="L312" s="97"/>
      <c r="M312" s="185" t="s">
        <v>1</v>
      </c>
      <c r="N312" s="186" t="s">
        <v>38</v>
      </c>
      <c r="O312" s="187">
        <v>2.3170000000000002</v>
      </c>
      <c r="P312" s="187">
        <f>O312*H312</f>
        <v>20.252897000000001</v>
      </c>
      <c r="Q312" s="187">
        <v>2.5018699999999998</v>
      </c>
      <c r="R312" s="187">
        <f>Q312*H312</f>
        <v>21.868845669999999</v>
      </c>
      <c r="S312" s="187">
        <v>0</v>
      </c>
      <c r="T312" s="188">
        <f>S312*H312</f>
        <v>0</v>
      </c>
      <c r="U312" s="96"/>
      <c r="V312" s="96"/>
      <c r="W312" s="96"/>
      <c r="X312" s="96"/>
      <c r="Y312" s="96"/>
      <c r="Z312" s="96"/>
      <c r="AA312" s="96"/>
      <c r="AB312" s="96"/>
      <c r="AC312" s="96"/>
      <c r="AD312" s="96"/>
      <c r="AE312" s="96"/>
      <c r="AR312" s="189" t="s">
        <v>150</v>
      </c>
      <c r="AT312" s="189" t="s">
        <v>146</v>
      </c>
      <c r="AU312" s="189" t="s">
        <v>82</v>
      </c>
      <c r="AY312" s="88" t="s">
        <v>144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88" t="s">
        <v>80</v>
      </c>
      <c r="BK312" s="190">
        <f>ROUND(I312*H312,2)</f>
        <v>0</v>
      </c>
      <c r="BL312" s="88" t="s">
        <v>150</v>
      </c>
      <c r="BM312" s="189" t="s">
        <v>455</v>
      </c>
    </row>
    <row r="313" spans="1:65" s="191" customFormat="1">
      <c r="B313" s="192"/>
      <c r="D313" s="193" t="s">
        <v>152</v>
      </c>
      <c r="E313" s="194" t="s">
        <v>1</v>
      </c>
      <c r="F313" s="195" t="s">
        <v>456</v>
      </c>
      <c r="H313" s="194" t="s">
        <v>1</v>
      </c>
      <c r="L313" s="192"/>
      <c r="M313" s="196"/>
      <c r="N313" s="197"/>
      <c r="O313" s="197"/>
      <c r="P313" s="197"/>
      <c r="Q313" s="197"/>
      <c r="R313" s="197"/>
      <c r="S313" s="197"/>
      <c r="T313" s="198"/>
      <c r="AT313" s="194" t="s">
        <v>152</v>
      </c>
      <c r="AU313" s="194" t="s">
        <v>82</v>
      </c>
      <c r="AV313" s="191" t="s">
        <v>80</v>
      </c>
      <c r="AW313" s="191" t="s">
        <v>30</v>
      </c>
      <c r="AX313" s="191" t="s">
        <v>73</v>
      </c>
      <c r="AY313" s="194" t="s">
        <v>144</v>
      </c>
    </row>
    <row r="314" spans="1:65" s="199" customFormat="1">
      <c r="B314" s="200"/>
      <c r="D314" s="193" t="s">
        <v>152</v>
      </c>
      <c r="E314" s="201" t="s">
        <v>1</v>
      </c>
      <c r="F314" s="202" t="s">
        <v>457</v>
      </c>
      <c r="H314" s="203">
        <v>8.1120000000000001</v>
      </c>
      <c r="L314" s="200"/>
      <c r="M314" s="204"/>
      <c r="N314" s="205"/>
      <c r="O314" s="205"/>
      <c r="P314" s="205"/>
      <c r="Q314" s="205"/>
      <c r="R314" s="205"/>
      <c r="S314" s="205"/>
      <c r="T314" s="206"/>
      <c r="AT314" s="201" t="s">
        <v>152</v>
      </c>
      <c r="AU314" s="201" t="s">
        <v>82</v>
      </c>
      <c r="AV314" s="199" t="s">
        <v>82</v>
      </c>
      <c r="AW314" s="199" t="s">
        <v>30</v>
      </c>
      <c r="AX314" s="199" t="s">
        <v>73</v>
      </c>
      <c r="AY314" s="201" t="s">
        <v>144</v>
      </c>
    </row>
    <row r="315" spans="1:65" s="191" customFormat="1">
      <c r="B315" s="192"/>
      <c r="D315" s="193" t="s">
        <v>152</v>
      </c>
      <c r="E315" s="194" t="s">
        <v>1</v>
      </c>
      <c r="F315" s="195" t="s">
        <v>205</v>
      </c>
      <c r="H315" s="194" t="s">
        <v>1</v>
      </c>
      <c r="L315" s="192"/>
      <c r="M315" s="196"/>
      <c r="N315" s="197"/>
      <c r="O315" s="197"/>
      <c r="P315" s="197"/>
      <c r="Q315" s="197"/>
      <c r="R315" s="197"/>
      <c r="S315" s="197"/>
      <c r="T315" s="198"/>
      <c r="AT315" s="194" t="s">
        <v>152</v>
      </c>
      <c r="AU315" s="194" t="s">
        <v>82</v>
      </c>
      <c r="AV315" s="191" t="s">
        <v>80</v>
      </c>
      <c r="AW315" s="191" t="s">
        <v>30</v>
      </c>
      <c r="AX315" s="191" t="s">
        <v>73</v>
      </c>
      <c r="AY315" s="194" t="s">
        <v>144</v>
      </c>
    </row>
    <row r="316" spans="1:65" s="199" customFormat="1">
      <c r="B316" s="200"/>
      <c r="D316" s="193" t="s">
        <v>152</v>
      </c>
      <c r="E316" s="201" t="s">
        <v>1</v>
      </c>
      <c r="F316" s="202" t="s">
        <v>458</v>
      </c>
      <c r="H316" s="203">
        <v>0.629</v>
      </c>
      <c r="L316" s="200"/>
      <c r="M316" s="204"/>
      <c r="N316" s="205"/>
      <c r="O316" s="205"/>
      <c r="P316" s="205"/>
      <c r="Q316" s="205"/>
      <c r="R316" s="205"/>
      <c r="S316" s="205"/>
      <c r="T316" s="206"/>
      <c r="AT316" s="201" t="s">
        <v>152</v>
      </c>
      <c r="AU316" s="201" t="s">
        <v>82</v>
      </c>
      <c r="AV316" s="199" t="s">
        <v>82</v>
      </c>
      <c r="AW316" s="199" t="s">
        <v>30</v>
      </c>
      <c r="AX316" s="199" t="s">
        <v>73</v>
      </c>
      <c r="AY316" s="201" t="s">
        <v>144</v>
      </c>
    </row>
    <row r="317" spans="1:65" s="207" customFormat="1">
      <c r="B317" s="208"/>
      <c r="D317" s="193" t="s">
        <v>152</v>
      </c>
      <c r="E317" s="209" t="s">
        <v>1</v>
      </c>
      <c r="F317" s="210" t="s">
        <v>165</v>
      </c>
      <c r="H317" s="211">
        <v>8.7409999999999997</v>
      </c>
      <c r="L317" s="208"/>
      <c r="M317" s="212"/>
      <c r="N317" s="213"/>
      <c r="O317" s="213"/>
      <c r="P317" s="213"/>
      <c r="Q317" s="213"/>
      <c r="R317" s="213"/>
      <c r="S317" s="213"/>
      <c r="T317" s="214"/>
      <c r="AT317" s="209" t="s">
        <v>152</v>
      </c>
      <c r="AU317" s="209" t="s">
        <v>82</v>
      </c>
      <c r="AV317" s="207" t="s">
        <v>150</v>
      </c>
      <c r="AW317" s="207" t="s">
        <v>30</v>
      </c>
      <c r="AX317" s="207" t="s">
        <v>80</v>
      </c>
      <c r="AY317" s="209" t="s">
        <v>144</v>
      </c>
    </row>
    <row r="318" spans="1:65" s="100" customFormat="1" ht="24.2" customHeight="1">
      <c r="A318" s="96"/>
      <c r="B318" s="97"/>
      <c r="C318" s="178" t="s">
        <v>459</v>
      </c>
      <c r="D318" s="178" t="s">
        <v>146</v>
      </c>
      <c r="E318" s="179" t="s">
        <v>460</v>
      </c>
      <c r="F318" s="180" t="s">
        <v>461</v>
      </c>
      <c r="G318" s="181" t="s">
        <v>149</v>
      </c>
      <c r="H318" s="182">
        <v>8.7409999999999997</v>
      </c>
      <c r="I318" s="74"/>
      <c r="J318" s="183">
        <f>ROUND(I318*H318,2)</f>
        <v>0</v>
      </c>
      <c r="K318" s="184"/>
      <c r="L318" s="97"/>
      <c r="M318" s="185" t="s">
        <v>1</v>
      </c>
      <c r="N318" s="186" t="s">
        <v>38</v>
      </c>
      <c r="O318" s="187">
        <v>0.67500000000000004</v>
      </c>
      <c r="P318" s="187">
        <f>O318*H318</f>
        <v>5.9001749999999999</v>
      </c>
      <c r="Q318" s="187">
        <v>0</v>
      </c>
      <c r="R318" s="187">
        <f>Q318*H318</f>
        <v>0</v>
      </c>
      <c r="S318" s="187">
        <v>0</v>
      </c>
      <c r="T318" s="188">
        <f>S318*H318</f>
        <v>0</v>
      </c>
      <c r="U318" s="96"/>
      <c r="V318" s="96"/>
      <c r="W318" s="96"/>
      <c r="X318" s="96"/>
      <c r="Y318" s="96"/>
      <c r="Z318" s="96"/>
      <c r="AA318" s="96"/>
      <c r="AB318" s="96"/>
      <c r="AC318" s="96"/>
      <c r="AD318" s="96"/>
      <c r="AE318" s="96"/>
      <c r="AR318" s="189" t="s">
        <v>150</v>
      </c>
      <c r="AT318" s="189" t="s">
        <v>146</v>
      </c>
      <c r="AU318" s="189" t="s">
        <v>82</v>
      </c>
      <c r="AY318" s="88" t="s">
        <v>144</v>
      </c>
      <c r="BE318" s="190">
        <f>IF(N318="základní",J318,0)</f>
        <v>0</v>
      </c>
      <c r="BF318" s="190">
        <f>IF(N318="snížená",J318,0)</f>
        <v>0</v>
      </c>
      <c r="BG318" s="190">
        <f>IF(N318="zákl. přenesená",J318,0)</f>
        <v>0</v>
      </c>
      <c r="BH318" s="190">
        <f>IF(N318="sníž. přenesená",J318,0)</f>
        <v>0</v>
      </c>
      <c r="BI318" s="190">
        <f>IF(N318="nulová",J318,0)</f>
        <v>0</v>
      </c>
      <c r="BJ318" s="88" t="s">
        <v>80</v>
      </c>
      <c r="BK318" s="190">
        <f>ROUND(I318*H318,2)</f>
        <v>0</v>
      </c>
      <c r="BL318" s="88" t="s">
        <v>150</v>
      </c>
      <c r="BM318" s="189" t="s">
        <v>462</v>
      </c>
    </row>
    <row r="319" spans="1:65" s="100" customFormat="1" ht="16.5" customHeight="1">
      <c r="A319" s="96"/>
      <c r="B319" s="97"/>
      <c r="C319" s="178" t="s">
        <v>463</v>
      </c>
      <c r="D319" s="178" t="s">
        <v>146</v>
      </c>
      <c r="E319" s="179" t="s">
        <v>464</v>
      </c>
      <c r="F319" s="180" t="s">
        <v>465</v>
      </c>
      <c r="G319" s="181" t="s">
        <v>232</v>
      </c>
      <c r="H319" s="182">
        <v>91.923000000000002</v>
      </c>
      <c r="I319" s="74"/>
      <c r="J319" s="183">
        <f>ROUND(I319*H319,2)</f>
        <v>0</v>
      </c>
      <c r="K319" s="184"/>
      <c r="L319" s="97"/>
      <c r="M319" s="185" t="s">
        <v>1</v>
      </c>
      <c r="N319" s="186" t="s">
        <v>38</v>
      </c>
      <c r="O319" s="187">
        <v>0.44</v>
      </c>
      <c r="P319" s="187">
        <f>O319*H319</f>
        <v>40.446120000000001</v>
      </c>
      <c r="Q319" s="187">
        <v>1.6070000000000001E-2</v>
      </c>
      <c r="R319" s="187">
        <f>Q319*H319</f>
        <v>1.4772026100000002</v>
      </c>
      <c r="S319" s="187">
        <v>0</v>
      </c>
      <c r="T319" s="188">
        <f>S319*H319</f>
        <v>0</v>
      </c>
      <c r="U319" s="96"/>
      <c r="V319" s="96"/>
      <c r="W319" s="96"/>
      <c r="X319" s="96"/>
      <c r="Y319" s="96"/>
      <c r="Z319" s="96"/>
      <c r="AA319" s="96"/>
      <c r="AB319" s="96"/>
      <c r="AC319" s="96"/>
      <c r="AD319" s="96"/>
      <c r="AE319" s="96"/>
      <c r="AR319" s="189" t="s">
        <v>150</v>
      </c>
      <c r="AT319" s="189" t="s">
        <v>146</v>
      </c>
      <c r="AU319" s="189" t="s">
        <v>82</v>
      </c>
      <c r="AY319" s="88" t="s">
        <v>144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88" t="s">
        <v>80</v>
      </c>
      <c r="BK319" s="190">
        <f>ROUND(I319*H319,2)</f>
        <v>0</v>
      </c>
      <c r="BL319" s="88" t="s">
        <v>150</v>
      </c>
      <c r="BM319" s="189" t="s">
        <v>466</v>
      </c>
    </row>
    <row r="320" spans="1:65" s="191" customFormat="1">
      <c r="B320" s="192"/>
      <c r="D320" s="193" t="s">
        <v>152</v>
      </c>
      <c r="E320" s="194" t="s">
        <v>1</v>
      </c>
      <c r="F320" s="195" t="s">
        <v>447</v>
      </c>
      <c r="H320" s="194" t="s">
        <v>1</v>
      </c>
      <c r="L320" s="192"/>
      <c r="M320" s="196"/>
      <c r="N320" s="197"/>
      <c r="O320" s="197"/>
      <c r="P320" s="197"/>
      <c r="Q320" s="197"/>
      <c r="R320" s="197"/>
      <c r="S320" s="197"/>
      <c r="T320" s="198"/>
      <c r="AT320" s="194" t="s">
        <v>152</v>
      </c>
      <c r="AU320" s="194" t="s">
        <v>82</v>
      </c>
      <c r="AV320" s="191" t="s">
        <v>80</v>
      </c>
      <c r="AW320" s="191" t="s">
        <v>30</v>
      </c>
      <c r="AX320" s="191" t="s">
        <v>73</v>
      </c>
      <c r="AY320" s="194" t="s">
        <v>144</v>
      </c>
    </row>
    <row r="321" spans="1:65" s="199" customFormat="1">
      <c r="B321" s="200"/>
      <c r="D321" s="193" t="s">
        <v>152</v>
      </c>
      <c r="E321" s="201" t="s">
        <v>1</v>
      </c>
      <c r="F321" s="202" t="s">
        <v>467</v>
      </c>
      <c r="H321" s="203">
        <v>8.84</v>
      </c>
      <c r="L321" s="200"/>
      <c r="M321" s="204"/>
      <c r="N321" s="205"/>
      <c r="O321" s="205"/>
      <c r="P321" s="205"/>
      <c r="Q321" s="205"/>
      <c r="R321" s="205"/>
      <c r="S321" s="205"/>
      <c r="T321" s="206"/>
      <c r="AT321" s="201" t="s">
        <v>152</v>
      </c>
      <c r="AU321" s="201" t="s">
        <v>82</v>
      </c>
      <c r="AV321" s="199" t="s">
        <v>82</v>
      </c>
      <c r="AW321" s="199" t="s">
        <v>30</v>
      </c>
      <c r="AX321" s="199" t="s">
        <v>73</v>
      </c>
      <c r="AY321" s="201" t="s">
        <v>144</v>
      </c>
    </row>
    <row r="322" spans="1:65" s="199" customFormat="1">
      <c r="B322" s="200"/>
      <c r="D322" s="193" t="s">
        <v>152</v>
      </c>
      <c r="E322" s="201" t="s">
        <v>1</v>
      </c>
      <c r="F322" s="202" t="s">
        <v>468</v>
      </c>
      <c r="H322" s="203">
        <v>0.59499999999999997</v>
      </c>
      <c r="L322" s="200"/>
      <c r="M322" s="204"/>
      <c r="N322" s="205"/>
      <c r="O322" s="205"/>
      <c r="P322" s="205"/>
      <c r="Q322" s="205"/>
      <c r="R322" s="205"/>
      <c r="S322" s="205"/>
      <c r="T322" s="206"/>
      <c r="AT322" s="201" t="s">
        <v>152</v>
      </c>
      <c r="AU322" s="201" t="s">
        <v>82</v>
      </c>
      <c r="AV322" s="199" t="s">
        <v>82</v>
      </c>
      <c r="AW322" s="199" t="s">
        <v>30</v>
      </c>
      <c r="AX322" s="199" t="s">
        <v>73</v>
      </c>
      <c r="AY322" s="201" t="s">
        <v>144</v>
      </c>
    </row>
    <row r="323" spans="1:65" s="199" customFormat="1">
      <c r="B323" s="200"/>
      <c r="D323" s="193" t="s">
        <v>152</v>
      </c>
      <c r="E323" s="201" t="s">
        <v>1</v>
      </c>
      <c r="F323" s="202" t="s">
        <v>469</v>
      </c>
      <c r="H323" s="203">
        <v>0.5</v>
      </c>
      <c r="L323" s="200"/>
      <c r="M323" s="204"/>
      <c r="N323" s="205"/>
      <c r="O323" s="205"/>
      <c r="P323" s="205"/>
      <c r="Q323" s="205"/>
      <c r="R323" s="205"/>
      <c r="S323" s="205"/>
      <c r="T323" s="206"/>
      <c r="AT323" s="201" t="s">
        <v>152</v>
      </c>
      <c r="AU323" s="201" t="s">
        <v>82</v>
      </c>
      <c r="AV323" s="199" t="s">
        <v>82</v>
      </c>
      <c r="AW323" s="199" t="s">
        <v>30</v>
      </c>
      <c r="AX323" s="199" t="s">
        <v>73</v>
      </c>
      <c r="AY323" s="201" t="s">
        <v>144</v>
      </c>
    </row>
    <row r="324" spans="1:65" s="199" customFormat="1">
      <c r="B324" s="200"/>
      <c r="D324" s="193" t="s">
        <v>152</v>
      </c>
      <c r="E324" s="201" t="s">
        <v>1</v>
      </c>
      <c r="F324" s="202" t="s">
        <v>470</v>
      </c>
      <c r="H324" s="203">
        <v>19.239999999999998</v>
      </c>
      <c r="L324" s="200"/>
      <c r="M324" s="204"/>
      <c r="N324" s="205"/>
      <c r="O324" s="205"/>
      <c r="P324" s="205"/>
      <c r="Q324" s="205"/>
      <c r="R324" s="205"/>
      <c r="S324" s="205"/>
      <c r="T324" s="206"/>
      <c r="AT324" s="201" t="s">
        <v>152</v>
      </c>
      <c r="AU324" s="201" t="s">
        <v>82</v>
      </c>
      <c r="AV324" s="199" t="s">
        <v>82</v>
      </c>
      <c r="AW324" s="199" t="s">
        <v>30</v>
      </c>
      <c r="AX324" s="199" t="s">
        <v>73</v>
      </c>
      <c r="AY324" s="201" t="s">
        <v>144</v>
      </c>
    </row>
    <row r="325" spans="1:65" s="199" customFormat="1">
      <c r="B325" s="200"/>
      <c r="D325" s="193" t="s">
        <v>152</v>
      </c>
      <c r="E325" s="201" t="s">
        <v>1</v>
      </c>
      <c r="F325" s="202" t="s">
        <v>471</v>
      </c>
      <c r="H325" s="203">
        <v>0.66900000000000004</v>
      </c>
      <c r="L325" s="200"/>
      <c r="M325" s="204"/>
      <c r="N325" s="205"/>
      <c r="O325" s="205"/>
      <c r="P325" s="205"/>
      <c r="Q325" s="205"/>
      <c r="R325" s="205"/>
      <c r="S325" s="205"/>
      <c r="T325" s="206"/>
      <c r="AT325" s="201" t="s">
        <v>152</v>
      </c>
      <c r="AU325" s="201" t="s">
        <v>82</v>
      </c>
      <c r="AV325" s="199" t="s">
        <v>82</v>
      </c>
      <c r="AW325" s="199" t="s">
        <v>30</v>
      </c>
      <c r="AX325" s="199" t="s">
        <v>73</v>
      </c>
      <c r="AY325" s="201" t="s">
        <v>144</v>
      </c>
    </row>
    <row r="326" spans="1:65" s="199" customFormat="1">
      <c r="B326" s="200"/>
      <c r="D326" s="193" t="s">
        <v>152</v>
      </c>
      <c r="E326" s="201" t="s">
        <v>1</v>
      </c>
      <c r="F326" s="202" t="s">
        <v>472</v>
      </c>
      <c r="H326" s="203">
        <v>23.192</v>
      </c>
      <c r="L326" s="200"/>
      <c r="M326" s="204"/>
      <c r="N326" s="205"/>
      <c r="O326" s="205"/>
      <c r="P326" s="205"/>
      <c r="Q326" s="205"/>
      <c r="R326" s="205"/>
      <c r="S326" s="205"/>
      <c r="T326" s="206"/>
      <c r="AT326" s="201" t="s">
        <v>152</v>
      </c>
      <c r="AU326" s="201" t="s">
        <v>82</v>
      </c>
      <c r="AV326" s="199" t="s">
        <v>82</v>
      </c>
      <c r="AW326" s="199" t="s">
        <v>30</v>
      </c>
      <c r="AX326" s="199" t="s">
        <v>73</v>
      </c>
      <c r="AY326" s="201" t="s">
        <v>144</v>
      </c>
    </row>
    <row r="327" spans="1:65" s="199" customFormat="1">
      <c r="B327" s="200"/>
      <c r="D327" s="193" t="s">
        <v>152</v>
      </c>
      <c r="E327" s="201" t="s">
        <v>1</v>
      </c>
      <c r="F327" s="202" t="s">
        <v>473</v>
      </c>
      <c r="H327" s="203">
        <v>0.40699999999999997</v>
      </c>
      <c r="L327" s="200"/>
      <c r="M327" s="204"/>
      <c r="N327" s="205"/>
      <c r="O327" s="205"/>
      <c r="P327" s="205"/>
      <c r="Q327" s="205"/>
      <c r="R327" s="205"/>
      <c r="S327" s="205"/>
      <c r="T327" s="206"/>
      <c r="AT327" s="201" t="s">
        <v>152</v>
      </c>
      <c r="AU327" s="201" t="s">
        <v>82</v>
      </c>
      <c r="AV327" s="199" t="s">
        <v>82</v>
      </c>
      <c r="AW327" s="199" t="s">
        <v>30</v>
      </c>
      <c r="AX327" s="199" t="s">
        <v>73</v>
      </c>
      <c r="AY327" s="201" t="s">
        <v>144</v>
      </c>
    </row>
    <row r="328" spans="1:65" s="199" customFormat="1">
      <c r="B328" s="200"/>
      <c r="D328" s="193" t="s">
        <v>152</v>
      </c>
      <c r="E328" s="201" t="s">
        <v>1</v>
      </c>
      <c r="F328" s="202" t="s">
        <v>474</v>
      </c>
      <c r="H328" s="203">
        <v>38.479999999999997</v>
      </c>
      <c r="L328" s="200"/>
      <c r="M328" s="204"/>
      <c r="N328" s="205"/>
      <c r="O328" s="205"/>
      <c r="P328" s="205"/>
      <c r="Q328" s="205"/>
      <c r="R328" s="205"/>
      <c r="S328" s="205"/>
      <c r="T328" s="206"/>
      <c r="AT328" s="201" t="s">
        <v>152</v>
      </c>
      <c r="AU328" s="201" t="s">
        <v>82</v>
      </c>
      <c r="AV328" s="199" t="s">
        <v>82</v>
      </c>
      <c r="AW328" s="199" t="s">
        <v>30</v>
      </c>
      <c r="AX328" s="199" t="s">
        <v>73</v>
      </c>
      <c r="AY328" s="201" t="s">
        <v>144</v>
      </c>
    </row>
    <row r="329" spans="1:65" s="207" customFormat="1">
      <c r="B329" s="208"/>
      <c r="D329" s="193" t="s">
        <v>152</v>
      </c>
      <c r="E329" s="209" t="s">
        <v>1</v>
      </c>
      <c r="F329" s="210" t="s">
        <v>165</v>
      </c>
      <c r="H329" s="211">
        <v>91.923000000000002</v>
      </c>
      <c r="L329" s="208"/>
      <c r="M329" s="212"/>
      <c r="N329" s="213"/>
      <c r="O329" s="213"/>
      <c r="P329" s="213"/>
      <c r="Q329" s="213"/>
      <c r="R329" s="213"/>
      <c r="S329" s="213"/>
      <c r="T329" s="214"/>
      <c r="AT329" s="209" t="s">
        <v>152</v>
      </c>
      <c r="AU329" s="209" t="s">
        <v>82</v>
      </c>
      <c r="AV329" s="207" t="s">
        <v>150</v>
      </c>
      <c r="AW329" s="207" t="s">
        <v>30</v>
      </c>
      <c r="AX329" s="207" t="s">
        <v>80</v>
      </c>
      <c r="AY329" s="209" t="s">
        <v>144</v>
      </c>
    </row>
    <row r="330" spans="1:65" s="100" customFormat="1" ht="16.5" customHeight="1">
      <c r="A330" s="96"/>
      <c r="B330" s="97"/>
      <c r="C330" s="178" t="s">
        <v>475</v>
      </c>
      <c r="D330" s="178" t="s">
        <v>146</v>
      </c>
      <c r="E330" s="179" t="s">
        <v>476</v>
      </c>
      <c r="F330" s="180" t="s">
        <v>477</v>
      </c>
      <c r="G330" s="181" t="s">
        <v>232</v>
      </c>
      <c r="H330" s="182">
        <v>91.923000000000002</v>
      </c>
      <c r="I330" s="74"/>
      <c r="J330" s="183">
        <f>ROUND(I330*H330,2)</f>
        <v>0</v>
      </c>
      <c r="K330" s="184"/>
      <c r="L330" s="97"/>
      <c r="M330" s="185" t="s">
        <v>1</v>
      </c>
      <c r="N330" s="186" t="s">
        <v>38</v>
      </c>
      <c r="O330" s="187">
        <v>0.24</v>
      </c>
      <c r="P330" s="187">
        <f>O330*H330</f>
        <v>22.061519999999998</v>
      </c>
      <c r="Q330" s="187">
        <v>0</v>
      </c>
      <c r="R330" s="187">
        <f>Q330*H330</f>
        <v>0</v>
      </c>
      <c r="S330" s="187">
        <v>0</v>
      </c>
      <c r="T330" s="188">
        <f>S330*H330</f>
        <v>0</v>
      </c>
      <c r="U330" s="96"/>
      <c r="V330" s="96"/>
      <c r="W330" s="96"/>
      <c r="X330" s="96"/>
      <c r="Y330" s="96"/>
      <c r="Z330" s="96"/>
      <c r="AA330" s="96"/>
      <c r="AB330" s="96"/>
      <c r="AC330" s="96"/>
      <c r="AD330" s="96"/>
      <c r="AE330" s="96"/>
      <c r="AR330" s="189" t="s">
        <v>150</v>
      </c>
      <c r="AT330" s="189" t="s">
        <v>146</v>
      </c>
      <c r="AU330" s="189" t="s">
        <v>82</v>
      </c>
      <c r="AY330" s="88" t="s">
        <v>144</v>
      </c>
      <c r="BE330" s="190">
        <f>IF(N330="základní",J330,0)</f>
        <v>0</v>
      </c>
      <c r="BF330" s="190">
        <f>IF(N330="snížená",J330,0)</f>
        <v>0</v>
      </c>
      <c r="BG330" s="190">
        <f>IF(N330="zákl. přenesená",J330,0)</f>
        <v>0</v>
      </c>
      <c r="BH330" s="190">
        <f>IF(N330="sníž. přenesená",J330,0)</f>
        <v>0</v>
      </c>
      <c r="BI330" s="190">
        <f>IF(N330="nulová",J330,0)</f>
        <v>0</v>
      </c>
      <c r="BJ330" s="88" t="s">
        <v>80</v>
      </c>
      <c r="BK330" s="190">
        <f>ROUND(I330*H330,2)</f>
        <v>0</v>
      </c>
      <c r="BL330" s="88" t="s">
        <v>150</v>
      </c>
      <c r="BM330" s="189" t="s">
        <v>478</v>
      </c>
    </row>
    <row r="331" spans="1:65" s="100" customFormat="1" ht="16.5" customHeight="1">
      <c r="A331" s="96"/>
      <c r="B331" s="97"/>
      <c r="C331" s="178" t="s">
        <v>479</v>
      </c>
      <c r="D331" s="178" t="s">
        <v>146</v>
      </c>
      <c r="E331" s="179" t="s">
        <v>480</v>
      </c>
      <c r="F331" s="180" t="s">
        <v>481</v>
      </c>
      <c r="G331" s="181" t="s">
        <v>188</v>
      </c>
      <c r="H331" s="182">
        <v>0.89100000000000001</v>
      </c>
      <c r="I331" s="74"/>
      <c r="J331" s="183">
        <f>ROUND(I331*H331,2)</f>
        <v>0</v>
      </c>
      <c r="K331" s="184"/>
      <c r="L331" s="97"/>
      <c r="M331" s="185" t="s">
        <v>1</v>
      </c>
      <c r="N331" s="186" t="s">
        <v>38</v>
      </c>
      <c r="O331" s="187">
        <v>15.231</v>
      </c>
      <c r="P331" s="187">
        <f>O331*H331</f>
        <v>13.570821</v>
      </c>
      <c r="Q331" s="187">
        <v>1.06277</v>
      </c>
      <c r="R331" s="187">
        <f>Q331*H331</f>
        <v>0.94692807000000001</v>
      </c>
      <c r="S331" s="187">
        <v>0</v>
      </c>
      <c r="T331" s="188">
        <f>S331*H331</f>
        <v>0</v>
      </c>
      <c r="U331" s="96"/>
      <c r="V331" s="96"/>
      <c r="W331" s="96"/>
      <c r="X331" s="96"/>
      <c r="Y331" s="96"/>
      <c r="Z331" s="96"/>
      <c r="AA331" s="96"/>
      <c r="AB331" s="96"/>
      <c r="AC331" s="96"/>
      <c r="AD331" s="96"/>
      <c r="AE331" s="96"/>
      <c r="AR331" s="189" t="s">
        <v>150</v>
      </c>
      <c r="AT331" s="189" t="s">
        <v>146</v>
      </c>
      <c r="AU331" s="189" t="s">
        <v>82</v>
      </c>
      <c r="AY331" s="88" t="s">
        <v>144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88" t="s">
        <v>80</v>
      </c>
      <c r="BK331" s="190">
        <f>ROUND(I331*H331,2)</f>
        <v>0</v>
      </c>
      <c r="BL331" s="88" t="s">
        <v>150</v>
      </c>
      <c r="BM331" s="189" t="s">
        <v>482</v>
      </c>
    </row>
    <row r="332" spans="1:65" s="199" customFormat="1">
      <c r="B332" s="200"/>
      <c r="D332" s="193" t="s">
        <v>152</v>
      </c>
      <c r="E332" s="201" t="s">
        <v>1</v>
      </c>
      <c r="F332" s="202" t="s">
        <v>483</v>
      </c>
      <c r="H332" s="203">
        <v>2.1999999999999999E-2</v>
      </c>
      <c r="L332" s="200"/>
      <c r="M332" s="204"/>
      <c r="N332" s="205"/>
      <c r="O332" s="205"/>
      <c r="P332" s="205"/>
      <c r="Q332" s="205"/>
      <c r="R332" s="205"/>
      <c r="S332" s="205"/>
      <c r="T332" s="206"/>
      <c r="AT332" s="201" t="s">
        <v>152</v>
      </c>
      <c r="AU332" s="201" t="s">
        <v>82</v>
      </c>
      <c r="AV332" s="199" t="s">
        <v>82</v>
      </c>
      <c r="AW332" s="199" t="s">
        <v>30</v>
      </c>
      <c r="AX332" s="199" t="s">
        <v>73</v>
      </c>
      <c r="AY332" s="201" t="s">
        <v>144</v>
      </c>
    </row>
    <row r="333" spans="1:65" s="199" customFormat="1">
      <c r="B333" s="200"/>
      <c r="D333" s="193" t="s">
        <v>152</v>
      </c>
      <c r="E333" s="201" t="s">
        <v>1</v>
      </c>
      <c r="F333" s="202" t="s">
        <v>484</v>
      </c>
      <c r="H333" s="203">
        <v>0.86899999999999999</v>
      </c>
      <c r="L333" s="200"/>
      <c r="M333" s="204"/>
      <c r="N333" s="205"/>
      <c r="O333" s="205"/>
      <c r="P333" s="205"/>
      <c r="Q333" s="205"/>
      <c r="R333" s="205"/>
      <c r="S333" s="205"/>
      <c r="T333" s="206"/>
      <c r="AT333" s="201" t="s">
        <v>152</v>
      </c>
      <c r="AU333" s="201" t="s">
        <v>82</v>
      </c>
      <c r="AV333" s="199" t="s">
        <v>82</v>
      </c>
      <c r="AW333" s="199" t="s">
        <v>30</v>
      </c>
      <c r="AX333" s="199" t="s">
        <v>73</v>
      </c>
      <c r="AY333" s="201" t="s">
        <v>144</v>
      </c>
    </row>
    <row r="334" spans="1:65" s="207" customFormat="1">
      <c r="B334" s="208"/>
      <c r="D334" s="193" t="s">
        <v>152</v>
      </c>
      <c r="E334" s="209" t="s">
        <v>1</v>
      </c>
      <c r="F334" s="210" t="s">
        <v>165</v>
      </c>
      <c r="H334" s="211">
        <v>0.89100000000000001</v>
      </c>
      <c r="L334" s="208"/>
      <c r="M334" s="212"/>
      <c r="N334" s="213"/>
      <c r="O334" s="213"/>
      <c r="P334" s="213"/>
      <c r="Q334" s="213"/>
      <c r="R334" s="213"/>
      <c r="S334" s="213"/>
      <c r="T334" s="214"/>
      <c r="AT334" s="209" t="s">
        <v>152</v>
      </c>
      <c r="AU334" s="209" t="s">
        <v>82</v>
      </c>
      <c r="AV334" s="207" t="s">
        <v>150</v>
      </c>
      <c r="AW334" s="207" t="s">
        <v>30</v>
      </c>
      <c r="AX334" s="207" t="s">
        <v>80</v>
      </c>
      <c r="AY334" s="209" t="s">
        <v>144</v>
      </c>
    </row>
    <row r="335" spans="1:65" s="100" customFormat="1" ht="24.2" customHeight="1">
      <c r="A335" s="96"/>
      <c r="B335" s="97"/>
      <c r="C335" s="178" t="s">
        <v>485</v>
      </c>
      <c r="D335" s="178" t="s">
        <v>146</v>
      </c>
      <c r="E335" s="179" t="s">
        <v>486</v>
      </c>
      <c r="F335" s="180" t="s">
        <v>487</v>
      </c>
      <c r="G335" s="181" t="s">
        <v>149</v>
      </c>
      <c r="H335" s="182">
        <v>5.2</v>
      </c>
      <c r="I335" s="74"/>
      <c r="J335" s="183">
        <f>ROUND(I335*H335,2)</f>
        <v>0</v>
      </c>
      <c r="K335" s="184"/>
      <c r="L335" s="97"/>
      <c r="M335" s="185" t="s">
        <v>1</v>
      </c>
      <c r="N335" s="186" t="s">
        <v>38</v>
      </c>
      <c r="O335" s="187">
        <v>0</v>
      </c>
      <c r="P335" s="187">
        <f>O335*H335</f>
        <v>0</v>
      </c>
      <c r="Q335" s="187">
        <v>2.1230000000000002</v>
      </c>
      <c r="R335" s="187">
        <f>Q335*H335</f>
        <v>11.039600000000002</v>
      </c>
      <c r="S335" s="187">
        <v>0</v>
      </c>
      <c r="T335" s="188">
        <f>S335*H335</f>
        <v>0</v>
      </c>
      <c r="U335" s="96"/>
      <c r="V335" s="96"/>
      <c r="W335" s="96"/>
      <c r="X335" s="96"/>
      <c r="Y335" s="96"/>
      <c r="Z335" s="96"/>
      <c r="AA335" s="96"/>
      <c r="AB335" s="96"/>
      <c r="AC335" s="96"/>
      <c r="AD335" s="96"/>
      <c r="AE335" s="96"/>
      <c r="AR335" s="189" t="s">
        <v>150</v>
      </c>
      <c r="AT335" s="189" t="s">
        <v>146</v>
      </c>
      <c r="AU335" s="189" t="s">
        <v>82</v>
      </c>
      <c r="AY335" s="88" t="s">
        <v>144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88" t="s">
        <v>80</v>
      </c>
      <c r="BK335" s="190">
        <f>ROUND(I335*H335,2)</f>
        <v>0</v>
      </c>
      <c r="BL335" s="88" t="s">
        <v>150</v>
      </c>
      <c r="BM335" s="189" t="s">
        <v>488</v>
      </c>
    </row>
    <row r="336" spans="1:65" s="100" customFormat="1" ht="39">
      <c r="A336" s="96"/>
      <c r="B336" s="97"/>
      <c r="C336" s="96"/>
      <c r="D336" s="193" t="s">
        <v>283</v>
      </c>
      <c r="E336" s="96"/>
      <c r="F336" s="225" t="s">
        <v>489</v>
      </c>
      <c r="G336" s="96"/>
      <c r="H336" s="96"/>
      <c r="I336" s="98"/>
      <c r="J336" s="96"/>
      <c r="K336" s="96"/>
      <c r="L336" s="97"/>
      <c r="M336" s="226"/>
      <c r="N336" s="227"/>
      <c r="O336" s="228"/>
      <c r="P336" s="228"/>
      <c r="Q336" s="228"/>
      <c r="R336" s="228"/>
      <c r="S336" s="228"/>
      <c r="T336" s="229"/>
      <c r="U336" s="96"/>
      <c r="V336" s="96"/>
      <c r="W336" s="96"/>
      <c r="X336" s="96"/>
      <c r="Y336" s="96"/>
      <c r="Z336" s="96"/>
      <c r="AA336" s="96"/>
      <c r="AB336" s="96"/>
      <c r="AC336" s="96"/>
      <c r="AD336" s="96"/>
      <c r="AE336" s="96"/>
      <c r="AT336" s="88" t="s">
        <v>283</v>
      </c>
      <c r="AU336" s="88" t="s">
        <v>82</v>
      </c>
    </row>
    <row r="337" spans="1:65" s="100" customFormat="1" ht="24.2" customHeight="1">
      <c r="A337" s="96"/>
      <c r="B337" s="97"/>
      <c r="C337" s="178" t="s">
        <v>490</v>
      </c>
      <c r="D337" s="178" t="s">
        <v>146</v>
      </c>
      <c r="E337" s="179" t="s">
        <v>491</v>
      </c>
      <c r="F337" s="180" t="s">
        <v>492</v>
      </c>
      <c r="G337" s="181" t="s">
        <v>232</v>
      </c>
      <c r="H337" s="182">
        <v>24.3</v>
      </c>
      <c r="I337" s="74"/>
      <c r="J337" s="183">
        <f>ROUND(I337*H337,2)</f>
        <v>0</v>
      </c>
      <c r="K337" s="184"/>
      <c r="L337" s="97"/>
      <c r="M337" s="185" t="s">
        <v>1</v>
      </c>
      <c r="N337" s="186" t="s">
        <v>38</v>
      </c>
      <c r="O337" s="187">
        <v>0.127</v>
      </c>
      <c r="P337" s="187">
        <f>O337*H337</f>
        <v>3.0861000000000001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96"/>
      <c r="V337" s="96"/>
      <c r="W337" s="96"/>
      <c r="X337" s="96"/>
      <c r="Y337" s="96"/>
      <c r="Z337" s="96"/>
      <c r="AA337" s="96"/>
      <c r="AB337" s="96"/>
      <c r="AC337" s="96"/>
      <c r="AD337" s="96"/>
      <c r="AE337" s="96"/>
      <c r="AR337" s="189" t="s">
        <v>150</v>
      </c>
      <c r="AT337" s="189" t="s">
        <v>146</v>
      </c>
      <c r="AU337" s="189" t="s">
        <v>82</v>
      </c>
      <c r="AY337" s="88" t="s">
        <v>144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88" t="s">
        <v>80</v>
      </c>
      <c r="BK337" s="190">
        <f>ROUND(I337*H337,2)</f>
        <v>0</v>
      </c>
      <c r="BL337" s="88" t="s">
        <v>150</v>
      </c>
      <c r="BM337" s="189" t="s">
        <v>493</v>
      </c>
    </row>
    <row r="338" spans="1:65" s="199" customFormat="1">
      <c r="B338" s="200"/>
      <c r="D338" s="193" t="s">
        <v>152</v>
      </c>
      <c r="E338" s="201" t="s">
        <v>1</v>
      </c>
      <c r="F338" s="202" t="s">
        <v>494</v>
      </c>
      <c r="H338" s="203">
        <v>24.3</v>
      </c>
      <c r="L338" s="200"/>
      <c r="M338" s="204"/>
      <c r="N338" s="205"/>
      <c r="O338" s="205"/>
      <c r="P338" s="205"/>
      <c r="Q338" s="205"/>
      <c r="R338" s="205"/>
      <c r="S338" s="205"/>
      <c r="T338" s="206"/>
      <c r="AT338" s="201" t="s">
        <v>152</v>
      </c>
      <c r="AU338" s="201" t="s">
        <v>82</v>
      </c>
      <c r="AV338" s="199" t="s">
        <v>82</v>
      </c>
      <c r="AW338" s="199" t="s">
        <v>30</v>
      </c>
      <c r="AX338" s="199" t="s">
        <v>80</v>
      </c>
      <c r="AY338" s="201" t="s">
        <v>144</v>
      </c>
    </row>
    <row r="339" spans="1:65" s="100" customFormat="1" ht="24.2" customHeight="1">
      <c r="A339" s="96"/>
      <c r="B339" s="97"/>
      <c r="C339" s="178" t="s">
        <v>495</v>
      </c>
      <c r="D339" s="178" t="s">
        <v>146</v>
      </c>
      <c r="E339" s="179" t="s">
        <v>496</v>
      </c>
      <c r="F339" s="180" t="s">
        <v>497</v>
      </c>
      <c r="G339" s="181" t="s">
        <v>232</v>
      </c>
      <c r="H339" s="182">
        <v>24.3</v>
      </c>
      <c r="I339" s="74"/>
      <c r="J339" s="183">
        <f>ROUND(I339*H339,2)</f>
        <v>0</v>
      </c>
      <c r="K339" s="184"/>
      <c r="L339" s="97"/>
      <c r="M339" s="185" t="s">
        <v>1</v>
      </c>
      <c r="N339" s="186" t="s">
        <v>38</v>
      </c>
      <c r="O339" s="187">
        <v>0</v>
      </c>
      <c r="P339" s="187">
        <f>O339*H339</f>
        <v>0</v>
      </c>
      <c r="Q339" s="187">
        <v>0</v>
      </c>
      <c r="R339" s="187">
        <f>Q339*H339</f>
        <v>0</v>
      </c>
      <c r="S339" s="187">
        <v>0</v>
      </c>
      <c r="T339" s="188">
        <f>S339*H339</f>
        <v>0</v>
      </c>
      <c r="U339" s="96"/>
      <c r="V339" s="96"/>
      <c r="W339" s="96"/>
      <c r="X339" s="96"/>
      <c r="Y339" s="96"/>
      <c r="Z339" s="96"/>
      <c r="AA339" s="96"/>
      <c r="AB339" s="96"/>
      <c r="AC339" s="96"/>
      <c r="AD339" s="96"/>
      <c r="AE339" s="96"/>
      <c r="AR339" s="189" t="s">
        <v>150</v>
      </c>
      <c r="AT339" s="189" t="s">
        <v>146</v>
      </c>
      <c r="AU339" s="189" t="s">
        <v>82</v>
      </c>
      <c r="AY339" s="88" t="s">
        <v>144</v>
      </c>
      <c r="BE339" s="190">
        <f>IF(N339="základní",J339,0)</f>
        <v>0</v>
      </c>
      <c r="BF339" s="190">
        <f>IF(N339="snížená",J339,0)</f>
        <v>0</v>
      </c>
      <c r="BG339" s="190">
        <f>IF(N339="zákl. přenesená",J339,0)</f>
        <v>0</v>
      </c>
      <c r="BH339" s="190">
        <f>IF(N339="sníž. přenesená",J339,0)</f>
        <v>0</v>
      </c>
      <c r="BI339" s="190">
        <f>IF(N339="nulová",J339,0)</f>
        <v>0</v>
      </c>
      <c r="BJ339" s="88" t="s">
        <v>80</v>
      </c>
      <c r="BK339" s="190">
        <f>ROUND(I339*H339,2)</f>
        <v>0</v>
      </c>
      <c r="BL339" s="88" t="s">
        <v>150</v>
      </c>
      <c r="BM339" s="189" t="s">
        <v>498</v>
      </c>
    </row>
    <row r="340" spans="1:65" s="100" customFormat="1" ht="24.2" customHeight="1">
      <c r="A340" s="96"/>
      <c r="B340" s="97"/>
      <c r="C340" s="178" t="s">
        <v>499</v>
      </c>
      <c r="D340" s="178" t="s">
        <v>146</v>
      </c>
      <c r="E340" s="179" t="s">
        <v>500</v>
      </c>
      <c r="F340" s="180" t="s">
        <v>501</v>
      </c>
      <c r="G340" s="181" t="s">
        <v>232</v>
      </c>
      <c r="H340" s="182">
        <v>138.30000000000001</v>
      </c>
      <c r="I340" s="74"/>
      <c r="J340" s="183">
        <f>ROUND(I340*H340,2)</f>
        <v>0</v>
      </c>
      <c r="K340" s="184"/>
      <c r="L340" s="97"/>
      <c r="M340" s="185" t="s">
        <v>1</v>
      </c>
      <c r="N340" s="186" t="s">
        <v>38</v>
      </c>
      <c r="O340" s="187">
        <v>0</v>
      </c>
      <c r="P340" s="187">
        <f>O340*H340</f>
        <v>0</v>
      </c>
      <c r="Q340" s="187">
        <v>0</v>
      </c>
      <c r="R340" s="187">
        <f>Q340*H340</f>
        <v>0</v>
      </c>
      <c r="S340" s="187">
        <v>0</v>
      </c>
      <c r="T340" s="188">
        <f>S340*H340</f>
        <v>0</v>
      </c>
      <c r="U340" s="96"/>
      <c r="V340" s="96"/>
      <c r="W340" s="96"/>
      <c r="X340" s="96"/>
      <c r="Y340" s="96"/>
      <c r="Z340" s="96"/>
      <c r="AA340" s="96"/>
      <c r="AB340" s="96"/>
      <c r="AC340" s="96"/>
      <c r="AD340" s="96"/>
      <c r="AE340" s="96"/>
      <c r="AR340" s="189" t="s">
        <v>150</v>
      </c>
      <c r="AT340" s="189" t="s">
        <v>146</v>
      </c>
      <c r="AU340" s="189" t="s">
        <v>82</v>
      </c>
      <c r="AY340" s="88" t="s">
        <v>144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88" t="s">
        <v>80</v>
      </c>
      <c r="BK340" s="190">
        <f>ROUND(I340*H340,2)</f>
        <v>0</v>
      </c>
      <c r="BL340" s="88" t="s">
        <v>150</v>
      </c>
      <c r="BM340" s="189" t="s">
        <v>502</v>
      </c>
    </row>
    <row r="341" spans="1:65" s="199" customFormat="1">
      <c r="B341" s="200"/>
      <c r="D341" s="193" t="s">
        <v>152</v>
      </c>
      <c r="E341" s="201" t="s">
        <v>1</v>
      </c>
      <c r="F341" s="202" t="s">
        <v>503</v>
      </c>
      <c r="H341" s="203">
        <v>138.30000000000001</v>
      </c>
      <c r="L341" s="200"/>
      <c r="M341" s="204"/>
      <c r="N341" s="205"/>
      <c r="O341" s="205"/>
      <c r="P341" s="205"/>
      <c r="Q341" s="205"/>
      <c r="R341" s="205"/>
      <c r="S341" s="205"/>
      <c r="T341" s="206"/>
      <c r="AT341" s="201" t="s">
        <v>152</v>
      </c>
      <c r="AU341" s="201" t="s">
        <v>82</v>
      </c>
      <c r="AV341" s="199" t="s">
        <v>82</v>
      </c>
      <c r="AW341" s="199" t="s">
        <v>30</v>
      </c>
      <c r="AX341" s="199" t="s">
        <v>80</v>
      </c>
      <c r="AY341" s="201" t="s">
        <v>144</v>
      </c>
    </row>
    <row r="342" spans="1:65" s="100" customFormat="1" ht="16.5" customHeight="1">
      <c r="A342" s="96"/>
      <c r="B342" s="97"/>
      <c r="C342" s="178" t="s">
        <v>504</v>
      </c>
      <c r="D342" s="178" t="s">
        <v>146</v>
      </c>
      <c r="E342" s="179" t="s">
        <v>505</v>
      </c>
      <c r="F342" s="180" t="s">
        <v>506</v>
      </c>
      <c r="G342" s="181" t="s">
        <v>299</v>
      </c>
      <c r="H342" s="182">
        <v>4</v>
      </c>
      <c r="I342" s="74"/>
      <c r="J342" s="183">
        <f>ROUND(I342*H342,2)</f>
        <v>0</v>
      </c>
      <c r="K342" s="184"/>
      <c r="L342" s="97"/>
      <c r="M342" s="185" t="s">
        <v>1</v>
      </c>
      <c r="N342" s="186" t="s">
        <v>38</v>
      </c>
      <c r="O342" s="187">
        <v>0</v>
      </c>
      <c r="P342" s="187">
        <f>O342*H342</f>
        <v>0</v>
      </c>
      <c r="Q342" s="187">
        <v>0</v>
      </c>
      <c r="R342" s="187">
        <f>Q342*H342</f>
        <v>0</v>
      </c>
      <c r="S342" s="187">
        <v>0</v>
      </c>
      <c r="T342" s="188">
        <f>S342*H342</f>
        <v>0</v>
      </c>
      <c r="U342" s="96"/>
      <c r="V342" s="96"/>
      <c r="W342" s="96"/>
      <c r="X342" s="96"/>
      <c r="Y342" s="96"/>
      <c r="Z342" s="96"/>
      <c r="AA342" s="96"/>
      <c r="AB342" s="96"/>
      <c r="AC342" s="96"/>
      <c r="AD342" s="96"/>
      <c r="AE342" s="96"/>
      <c r="AR342" s="189" t="s">
        <v>150</v>
      </c>
      <c r="AT342" s="189" t="s">
        <v>146</v>
      </c>
      <c r="AU342" s="189" t="s">
        <v>82</v>
      </c>
      <c r="AY342" s="88" t="s">
        <v>144</v>
      </c>
      <c r="BE342" s="190">
        <f>IF(N342="základní",J342,0)</f>
        <v>0</v>
      </c>
      <c r="BF342" s="190">
        <f>IF(N342="snížená",J342,0)</f>
        <v>0</v>
      </c>
      <c r="BG342" s="190">
        <f>IF(N342="zákl. přenesená",J342,0)</f>
        <v>0</v>
      </c>
      <c r="BH342" s="190">
        <f>IF(N342="sníž. přenesená",J342,0)</f>
        <v>0</v>
      </c>
      <c r="BI342" s="190">
        <f>IF(N342="nulová",J342,0)</f>
        <v>0</v>
      </c>
      <c r="BJ342" s="88" t="s">
        <v>80</v>
      </c>
      <c r="BK342" s="190">
        <f>ROUND(I342*H342,2)</f>
        <v>0</v>
      </c>
      <c r="BL342" s="88" t="s">
        <v>150</v>
      </c>
      <c r="BM342" s="189" t="s">
        <v>507</v>
      </c>
    </row>
    <row r="343" spans="1:65" s="100" customFormat="1" ht="16.5" customHeight="1">
      <c r="A343" s="96"/>
      <c r="B343" s="97"/>
      <c r="C343" s="215" t="s">
        <v>508</v>
      </c>
      <c r="D343" s="215" t="s">
        <v>185</v>
      </c>
      <c r="E343" s="216" t="s">
        <v>509</v>
      </c>
      <c r="F343" s="217" t="s">
        <v>510</v>
      </c>
      <c r="G343" s="218" t="s">
        <v>299</v>
      </c>
      <c r="H343" s="219">
        <v>4</v>
      </c>
      <c r="I343" s="75"/>
      <c r="J343" s="220">
        <f>ROUND(I343*H343,2)</f>
        <v>0</v>
      </c>
      <c r="K343" s="221"/>
      <c r="L343" s="222"/>
      <c r="M343" s="223" t="s">
        <v>1</v>
      </c>
      <c r="N343" s="224" t="s">
        <v>38</v>
      </c>
      <c r="O343" s="187">
        <v>0</v>
      </c>
      <c r="P343" s="187">
        <f>O343*H343</f>
        <v>0</v>
      </c>
      <c r="Q343" s="187">
        <v>0</v>
      </c>
      <c r="R343" s="187">
        <f>Q343*H343</f>
        <v>0</v>
      </c>
      <c r="S343" s="187">
        <v>0</v>
      </c>
      <c r="T343" s="188">
        <f>S343*H343</f>
        <v>0</v>
      </c>
      <c r="U343" s="96"/>
      <c r="V343" s="96"/>
      <c r="W343" s="96"/>
      <c r="X343" s="96"/>
      <c r="Y343" s="96"/>
      <c r="Z343" s="96"/>
      <c r="AA343" s="96"/>
      <c r="AB343" s="96"/>
      <c r="AC343" s="96"/>
      <c r="AD343" s="96"/>
      <c r="AE343" s="96"/>
      <c r="AR343" s="189" t="s">
        <v>189</v>
      </c>
      <c r="AT343" s="189" t="s">
        <v>185</v>
      </c>
      <c r="AU343" s="189" t="s">
        <v>82</v>
      </c>
      <c r="AY343" s="88" t="s">
        <v>144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88" t="s">
        <v>80</v>
      </c>
      <c r="BK343" s="190">
        <f>ROUND(I343*H343,2)</f>
        <v>0</v>
      </c>
      <c r="BL343" s="88" t="s">
        <v>150</v>
      </c>
      <c r="BM343" s="189" t="s">
        <v>511</v>
      </c>
    </row>
    <row r="344" spans="1:65" s="100" customFormat="1" ht="16.5" customHeight="1">
      <c r="A344" s="96"/>
      <c r="B344" s="97"/>
      <c r="C344" s="178" t="s">
        <v>512</v>
      </c>
      <c r="D344" s="178" t="s">
        <v>146</v>
      </c>
      <c r="E344" s="179" t="s">
        <v>513</v>
      </c>
      <c r="F344" s="180" t="s">
        <v>514</v>
      </c>
      <c r="G344" s="181" t="s">
        <v>262</v>
      </c>
      <c r="H344" s="182">
        <v>16</v>
      </c>
      <c r="I344" s="74"/>
      <c r="J344" s="183">
        <f>ROUND(I344*H344,2)</f>
        <v>0</v>
      </c>
      <c r="K344" s="184"/>
      <c r="L344" s="97"/>
      <c r="M344" s="185" t="s">
        <v>1</v>
      </c>
      <c r="N344" s="186" t="s">
        <v>38</v>
      </c>
      <c r="O344" s="187">
        <v>0</v>
      </c>
      <c r="P344" s="187">
        <f>O344*H344</f>
        <v>0</v>
      </c>
      <c r="Q344" s="187">
        <v>0</v>
      </c>
      <c r="R344" s="187">
        <f>Q344*H344</f>
        <v>0</v>
      </c>
      <c r="S344" s="187">
        <v>0</v>
      </c>
      <c r="T344" s="188">
        <f>S344*H344</f>
        <v>0</v>
      </c>
      <c r="U344" s="96"/>
      <c r="V344" s="96"/>
      <c r="W344" s="96"/>
      <c r="X344" s="96"/>
      <c r="Y344" s="96"/>
      <c r="Z344" s="96"/>
      <c r="AA344" s="96"/>
      <c r="AB344" s="96"/>
      <c r="AC344" s="96"/>
      <c r="AD344" s="96"/>
      <c r="AE344" s="96"/>
      <c r="AR344" s="189" t="s">
        <v>150</v>
      </c>
      <c r="AT344" s="189" t="s">
        <v>146</v>
      </c>
      <c r="AU344" s="189" t="s">
        <v>82</v>
      </c>
      <c r="AY344" s="88" t="s">
        <v>144</v>
      </c>
      <c r="BE344" s="190">
        <f>IF(N344="základní",J344,0)</f>
        <v>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88" t="s">
        <v>80</v>
      </c>
      <c r="BK344" s="190">
        <f>ROUND(I344*H344,2)</f>
        <v>0</v>
      </c>
      <c r="BL344" s="88" t="s">
        <v>150</v>
      </c>
      <c r="BM344" s="189" t="s">
        <v>515</v>
      </c>
    </row>
    <row r="345" spans="1:65" s="165" customFormat="1" ht="22.9" customHeight="1">
      <c r="B345" s="166"/>
      <c r="D345" s="167" t="s">
        <v>72</v>
      </c>
      <c r="E345" s="176" t="s">
        <v>189</v>
      </c>
      <c r="F345" s="176" t="s">
        <v>516</v>
      </c>
      <c r="J345" s="177">
        <f>BK345</f>
        <v>0</v>
      </c>
      <c r="L345" s="166"/>
      <c r="M345" s="170"/>
      <c r="N345" s="171"/>
      <c r="O345" s="171"/>
      <c r="P345" s="172">
        <f>SUM(P346:P347)</f>
        <v>1.9229599999999998</v>
      </c>
      <c r="Q345" s="171"/>
      <c r="R345" s="172">
        <f>SUM(R346:R347)</f>
        <v>0.35057151999999997</v>
      </c>
      <c r="S345" s="171"/>
      <c r="T345" s="173">
        <f>SUM(T346:T347)</f>
        <v>0</v>
      </c>
      <c r="AR345" s="167" t="s">
        <v>80</v>
      </c>
      <c r="AT345" s="174" t="s">
        <v>72</v>
      </c>
      <c r="AU345" s="174" t="s">
        <v>80</v>
      </c>
      <c r="AY345" s="167" t="s">
        <v>144</v>
      </c>
      <c r="BK345" s="175">
        <f>SUM(BK346:BK347)</f>
        <v>0</v>
      </c>
    </row>
    <row r="346" spans="1:65" s="100" customFormat="1" ht="24.2" customHeight="1">
      <c r="A346" s="96"/>
      <c r="B346" s="97"/>
      <c r="C346" s="178" t="s">
        <v>517</v>
      </c>
      <c r="D346" s="178" t="s">
        <v>146</v>
      </c>
      <c r="E346" s="179" t="s">
        <v>518</v>
      </c>
      <c r="F346" s="180" t="s">
        <v>519</v>
      </c>
      <c r="G346" s="181" t="s">
        <v>149</v>
      </c>
      <c r="H346" s="182">
        <v>0.20799999999999999</v>
      </c>
      <c r="I346" s="74"/>
      <c r="J346" s="183">
        <f>ROUND(I346*H346,2)</f>
        <v>0</v>
      </c>
      <c r="K346" s="184"/>
      <c r="L346" s="97"/>
      <c r="M346" s="185" t="s">
        <v>1</v>
      </c>
      <c r="N346" s="186" t="s">
        <v>38</v>
      </c>
      <c r="O346" s="187">
        <v>9.2449999999999992</v>
      </c>
      <c r="P346" s="187">
        <f>O346*H346</f>
        <v>1.9229599999999998</v>
      </c>
      <c r="Q346" s="187">
        <v>1.68544</v>
      </c>
      <c r="R346" s="187">
        <f>Q346*H346</f>
        <v>0.35057151999999997</v>
      </c>
      <c r="S346" s="187">
        <v>0</v>
      </c>
      <c r="T346" s="188">
        <f>S346*H346</f>
        <v>0</v>
      </c>
      <c r="U346" s="96"/>
      <c r="V346" s="96"/>
      <c r="W346" s="96"/>
      <c r="X346" s="96"/>
      <c r="Y346" s="96"/>
      <c r="Z346" s="96"/>
      <c r="AA346" s="96"/>
      <c r="AB346" s="96"/>
      <c r="AC346" s="96"/>
      <c r="AD346" s="96"/>
      <c r="AE346" s="96"/>
      <c r="AR346" s="189" t="s">
        <v>150</v>
      </c>
      <c r="AT346" s="189" t="s">
        <v>146</v>
      </c>
      <c r="AU346" s="189" t="s">
        <v>82</v>
      </c>
      <c r="AY346" s="88" t="s">
        <v>144</v>
      </c>
      <c r="BE346" s="190">
        <f>IF(N346="základní",J346,0)</f>
        <v>0</v>
      </c>
      <c r="BF346" s="190">
        <f>IF(N346="snížená",J346,0)</f>
        <v>0</v>
      </c>
      <c r="BG346" s="190">
        <f>IF(N346="zákl. přenesená",J346,0)</f>
        <v>0</v>
      </c>
      <c r="BH346" s="190">
        <f>IF(N346="sníž. přenesená",J346,0)</f>
        <v>0</v>
      </c>
      <c r="BI346" s="190">
        <f>IF(N346="nulová",J346,0)</f>
        <v>0</v>
      </c>
      <c r="BJ346" s="88" t="s">
        <v>80</v>
      </c>
      <c r="BK346" s="190">
        <f>ROUND(I346*H346,2)</f>
        <v>0</v>
      </c>
      <c r="BL346" s="88" t="s">
        <v>150</v>
      </c>
      <c r="BM346" s="189" t="s">
        <v>520</v>
      </c>
    </row>
    <row r="347" spans="1:65" s="199" customFormat="1">
      <c r="B347" s="200"/>
      <c r="D347" s="193" t="s">
        <v>152</v>
      </c>
      <c r="E347" s="201" t="s">
        <v>1</v>
      </c>
      <c r="F347" s="202" t="s">
        <v>521</v>
      </c>
      <c r="H347" s="203">
        <v>0.20799999999999999</v>
      </c>
      <c r="L347" s="200"/>
      <c r="M347" s="204"/>
      <c r="N347" s="205"/>
      <c r="O347" s="205"/>
      <c r="P347" s="205"/>
      <c r="Q347" s="205"/>
      <c r="R347" s="205"/>
      <c r="S347" s="205"/>
      <c r="T347" s="206"/>
      <c r="AT347" s="201" t="s">
        <v>152</v>
      </c>
      <c r="AU347" s="201" t="s">
        <v>82</v>
      </c>
      <c r="AV347" s="199" t="s">
        <v>82</v>
      </c>
      <c r="AW347" s="199" t="s">
        <v>30</v>
      </c>
      <c r="AX347" s="199" t="s">
        <v>80</v>
      </c>
      <c r="AY347" s="201" t="s">
        <v>144</v>
      </c>
    </row>
    <row r="348" spans="1:65" s="165" customFormat="1" ht="22.9" customHeight="1">
      <c r="B348" s="166"/>
      <c r="D348" s="167" t="s">
        <v>72</v>
      </c>
      <c r="E348" s="176" t="s">
        <v>209</v>
      </c>
      <c r="F348" s="176" t="s">
        <v>522</v>
      </c>
      <c r="J348" s="177">
        <f>BK348</f>
        <v>0</v>
      </c>
      <c r="L348" s="166"/>
      <c r="M348" s="170"/>
      <c r="N348" s="171"/>
      <c r="O348" s="171"/>
      <c r="P348" s="172">
        <f>SUM(P349:P378)</f>
        <v>147.8912</v>
      </c>
      <c r="Q348" s="171"/>
      <c r="R348" s="172">
        <f>SUM(R349:R378)</f>
        <v>5.5467939999999993</v>
      </c>
      <c r="S348" s="171"/>
      <c r="T348" s="173">
        <f>SUM(T349:T378)</f>
        <v>1.8560000000000001</v>
      </c>
      <c r="AR348" s="167" t="s">
        <v>80</v>
      </c>
      <c r="AT348" s="174" t="s">
        <v>72</v>
      </c>
      <c r="AU348" s="174" t="s">
        <v>80</v>
      </c>
      <c r="AY348" s="167" t="s">
        <v>144</v>
      </c>
      <c r="BK348" s="175">
        <f>SUM(BK349:BK378)</f>
        <v>0</v>
      </c>
    </row>
    <row r="349" spans="1:65" s="100" customFormat="1" ht="33" customHeight="1">
      <c r="A349" s="96"/>
      <c r="B349" s="97"/>
      <c r="C349" s="178" t="s">
        <v>523</v>
      </c>
      <c r="D349" s="178" t="s">
        <v>146</v>
      </c>
      <c r="E349" s="179" t="s">
        <v>524</v>
      </c>
      <c r="F349" s="180" t="s">
        <v>525</v>
      </c>
      <c r="G349" s="181" t="s">
        <v>399</v>
      </c>
      <c r="H349" s="182">
        <v>22.4</v>
      </c>
      <c r="I349" s="74"/>
      <c r="J349" s="183">
        <f>ROUND(I349*H349,2)</f>
        <v>0</v>
      </c>
      <c r="K349" s="184"/>
      <c r="L349" s="97"/>
      <c r="M349" s="185" t="s">
        <v>1</v>
      </c>
      <c r="N349" s="186" t="s">
        <v>38</v>
      </c>
      <c r="O349" s="187">
        <v>0.217</v>
      </c>
      <c r="P349" s="187">
        <f>O349*H349</f>
        <v>4.8607999999999993</v>
      </c>
      <c r="Q349" s="187">
        <v>0.24706</v>
      </c>
      <c r="R349" s="187">
        <f>Q349*H349</f>
        <v>5.5341439999999995</v>
      </c>
      <c r="S349" s="187">
        <v>0</v>
      </c>
      <c r="T349" s="188">
        <f>S349*H349</f>
        <v>0</v>
      </c>
      <c r="U349" s="96"/>
      <c r="V349" s="96"/>
      <c r="W349" s="96"/>
      <c r="X349" s="96"/>
      <c r="Y349" s="96"/>
      <c r="Z349" s="96"/>
      <c r="AA349" s="96"/>
      <c r="AB349" s="96"/>
      <c r="AC349" s="96"/>
      <c r="AD349" s="96"/>
      <c r="AE349" s="96"/>
      <c r="AR349" s="189" t="s">
        <v>150</v>
      </c>
      <c r="AT349" s="189" t="s">
        <v>146</v>
      </c>
      <c r="AU349" s="189" t="s">
        <v>82</v>
      </c>
      <c r="AY349" s="88" t="s">
        <v>144</v>
      </c>
      <c r="BE349" s="190">
        <f>IF(N349="základní",J349,0)</f>
        <v>0</v>
      </c>
      <c r="BF349" s="190">
        <f>IF(N349="snížená",J349,0)</f>
        <v>0</v>
      </c>
      <c r="BG349" s="190">
        <f>IF(N349="zákl. přenesená",J349,0)</f>
        <v>0</v>
      </c>
      <c r="BH349" s="190">
        <f>IF(N349="sníž. přenesená",J349,0)</f>
        <v>0</v>
      </c>
      <c r="BI349" s="190">
        <f>IF(N349="nulová",J349,0)</f>
        <v>0</v>
      </c>
      <c r="BJ349" s="88" t="s">
        <v>80</v>
      </c>
      <c r="BK349" s="190">
        <f>ROUND(I349*H349,2)</f>
        <v>0</v>
      </c>
      <c r="BL349" s="88" t="s">
        <v>150</v>
      </c>
      <c r="BM349" s="189" t="s">
        <v>526</v>
      </c>
    </row>
    <row r="350" spans="1:65" s="100" customFormat="1" ht="16.5" customHeight="1">
      <c r="A350" s="96"/>
      <c r="B350" s="97"/>
      <c r="C350" s="178" t="s">
        <v>527</v>
      </c>
      <c r="D350" s="178" t="s">
        <v>146</v>
      </c>
      <c r="E350" s="179" t="s">
        <v>528</v>
      </c>
      <c r="F350" s="180" t="s">
        <v>529</v>
      </c>
      <c r="G350" s="181" t="s">
        <v>299</v>
      </c>
      <c r="H350" s="182">
        <v>1</v>
      </c>
      <c r="I350" s="74"/>
      <c r="J350" s="183">
        <f>ROUND(I350*H350,2)</f>
        <v>0</v>
      </c>
      <c r="K350" s="184"/>
      <c r="L350" s="97"/>
      <c r="M350" s="185" t="s">
        <v>1</v>
      </c>
      <c r="N350" s="186" t="s">
        <v>38</v>
      </c>
      <c r="O350" s="187">
        <v>0</v>
      </c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96"/>
      <c r="V350" s="96"/>
      <c r="W350" s="96"/>
      <c r="X350" s="96"/>
      <c r="Y350" s="96"/>
      <c r="Z350" s="96"/>
      <c r="AA350" s="96"/>
      <c r="AB350" s="96"/>
      <c r="AC350" s="96"/>
      <c r="AD350" s="96"/>
      <c r="AE350" s="96"/>
      <c r="AR350" s="189" t="s">
        <v>150</v>
      </c>
      <c r="AT350" s="189" t="s">
        <v>146</v>
      </c>
      <c r="AU350" s="189" t="s">
        <v>82</v>
      </c>
      <c r="AY350" s="88" t="s">
        <v>144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88" t="s">
        <v>80</v>
      </c>
      <c r="BK350" s="190">
        <f>ROUND(I350*H350,2)</f>
        <v>0</v>
      </c>
      <c r="BL350" s="88" t="s">
        <v>150</v>
      </c>
      <c r="BM350" s="189" t="s">
        <v>530</v>
      </c>
    </row>
    <row r="351" spans="1:65" s="100" customFormat="1" ht="16.5" customHeight="1">
      <c r="A351" s="96"/>
      <c r="B351" s="97"/>
      <c r="C351" s="215" t="s">
        <v>531</v>
      </c>
      <c r="D351" s="215" t="s">
        <v>185</v>
      </c>
      <c r="E351" s="216" t="s">
        <v>532</v>
      </c>
      <c r="F351" s="217" t="s">
        <v>533</v>
      </c>
      <c r="G351" s="218" t="s">
        <v>299</v>
      </c>
      <c r="H351" s="219">
        <v>1</v>
      </c>
      <c r="I351" s="75"/>
      <c r="J351" s="220">
        <f>ROUND(I351*H351,2)</f>
        <v>0</v>
      </c>
      <c r="K351" s="221"/>
      <c r="L351" s="222"/>
      <c r="M351" s="223" t="s">
        <v>1</v>
      </c>
      <c r="N351" s="224" t="s">
        <v>38</v>
      </c>
      <c r="O351" s="187">
        <v>0</v>
      </c>
      <c r="P351" s="187">
        <f>O351*H351</f>
        <v>0</v>
      </c>
      <c r="Q351" s="187">
        <v>0</v>
      </c>
      <c r="R351" s="187">
        <f>Q351*H351</f>
        <v>0</v>
      </c>
      <c r="S351" s="187">
        <v>0</v>
      </c>
      <c r="T351" s="188">
        <f>S351*H351</f>
        <v>0</v>
      </c>
      <c r="U351" s="96"/>
      <c r="V351" s="96"/>
      <c r="W351" s="96"/>
      <c r="X351" s="96"/>
      <c r="Y351" s="96"/>
      <c r="Z351" s="96"/>
      <c r="AA351" s="96"/>
      <c r="AB351" s="96"/>
      <c r="AC351" s="96"/>
      <c r="AD351" s="96"/>
      <c r="AE351" s="96"/>
      <c r="AR351" s="189" t="s">
        <v>189</v>
      </c>
      <c r="AT351" s="189" t="s">
        <v>185</v>
      </c>
      <c r="AU351" s="189" t="s">
        <v>82</v>
      </c>
      <c r="AY351" s="88" t="s">
        <v>144</v>
      </c>
      <c r="BE351" s="190">
        <f>IF(N351="základní",J351,0)</f>
        <v>0</v>
      </c>
      <c r="BF351" s="190">
        <f>IF(N351="snížená",J351,0)</f>
        <v>0</v>
      </c>
      <c r="BG351" s="190">
        <f>IF(N351="zákl. přenesená",J351,0)</f>
        <v>0</v>
      </c>
      <c r="BH351" s="190">
        <f>IF(N351="sníž. přenesená",J351,0)</f>
        <v>0</v>
      </c>
      <c r="BI351" s="190">
        <f>IF(N351="nulová",J351,0)</f>
        <v>0</v>
      </c>
      <c r="BJ351" s="88" t="s">
        <v>80</v>
      </c>
      <c r="BK351" s="190">
        <f>ROUND(I351*H351,2)</f>
        <v>0</v>
      </c>
      <c r="BL351" s="88" t="s">
        <v>150</v>
      </c>
      <c r="BM351" s="189" t="s">
        <v>534</v>
      </c>
    </row>
    <row r="352" spans="1:65" s="100" customFormat="1" ht="33" customHeight="1">
      <c r="A352" s="96"/>
      <c r="B352" s="97"/>
      <c r="C352" s="178" t="s">
        <v>535</v>
      </c>
      <c r="D352" s="178" t="s">
        <v>146</v>
      </c>
      <c r="E352" s="179" t="s">
        <v>536</v>
      </c>
      <c r="F352" s="180" t="s">
        <v>537</v>
      </c>
      <c r="G352" s="181" t="s">
        <v>232</v>
      </c>
      <c r="H352" s="182">
        <v>123.08799999999999</v>
      </c>
      <c r="I352" s="74"/>
      <c r="J352" s="183">
        <f>ROUND(I352*H352,2)</f>
        <v>0</v>
      </c>
      <c r="K352" s="184"/>
      <c r="L352" s="97"/>
      <c r="M352" s="185" t="s">
        <v>1</v>
      </c>
      <c r="N352" s="186" t="s">
        <v>38</v>
      </c>
      <c r="O352" s="187">
        <v>0</v>
      </c>
      <c r="P352" s="187">
        <f>O352*H352</f>
        <v>0</v>
      </c>
      <c r="Q352" s="187">
        <v>0</v>
      </c>
      <c r="R352" s="187">
        <f>Q352*H352</f>
        <v>0</v>
      </c>
      <c r="S352" s="187">
        <v>0</v>
      </c>
      <c r="T352" s="188">
        <f>S352*H352</f>
        <v>0</v>
      </c>
      <c r="U352" s="96"/>
      <c r="V352" s="96"/>
      <c r="W352" s="96"/>
      <c r="X352" s="96"/>
      <c r="Y352" s="96"/>
      <c r="Z352" s="96"/>
      <c r="AA352" s="96"/>
      <c r="AB352" s="96"/>
      <c r="AC352" s="96"/>
      <c r="AD352" s="96"/>
      <c r="AE352" s="96"/>
      <c r="AR352" s="189" t="s">
        <v>150</v>
      </c>
      <c r="AT352" s="189" t="s">
        <v>146</v>
      </c>
      <c r="AU352" s="189" t="s">
        <v>82</v>
      </c>
      <c r="AY352" s="88" t="s">
        <v>144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88" t="s">
        <v>80</v>
      </c>
      <c r="BK352" s="190">
        <f>ROUND(I352*H352,2)</f>
        <v>0</v>
      </c>
      <c r="BL352" s="88" t="s">
        <v>150</v>
      </c>
      <c r="BM352" s="189" t="s">
        <v>538</v>
      </c>
    </row>
    <row r="353" spans="1:65" s="199" customFormat="1">
      <c r="B353" s="200"/>
      <c r="D353" s="193" t="s">
        <v>152</v>
      </c>
      <c r="E353" s="201" t="s">
        <v>1</v>
      </c>
      <c r="F353" s="202" t="s">
        <v>539</v>
      </c>
      <c r="H353" s="203">
        <v>123.08799999999999</v>
      </c>
      <c r="L353" s="200"/>
      <c r="M353" s="204"/>
      <c r="N353" s="205"/>
      <c r="O353" s="205"/>
      <c r="P353" s="205"/>
      <c r="Q353" s="205"/>
      <c r="R353" s="205"/>
      <c r="S353" s="205"/>
      <c r="T353" s="206"/>
      <c r="AT353" s="201" t="s">
        <v>152</v>
      </c>
      <c r="AU353" s="201" t="s">
        <v>82</v>
      </c>
      <c r="AV353" s="199" t="s">
        <v>82</v>
      </c>
      <c r="AW353" s="199" t="s">
        <v>30</v>
      </c>
      <c r="AX353" s="199" t="s">
        <v>80</v>
      </c>
      <c r="AY353" s="201" t="s">
        <v>144</v>
      </c>
    </row>
    <row r="354" spans="1:65" s="100" customFormat="1" ht="33" customHeight="1">
      <c r="A354" s="96"/>
      <c r="B354" s="97"/>
      <c r="C354" s="178" t="s">
        <v>540</v>
      </c>
      <c r="D354" s="178" t="s">
        <v>146</v>
      </c>
      <c r="E354" s="179" t="s">
        <v>541</v>
      </c>
      <c r="F354" s="180" t="s">
        <v>542</v>
      </c>
      <c r="G354" s="181" t="s">
        <v>232</v>
      </c>
      <c r="H354" s="182">
        <v>3692.64</v>
      </c>
      <c r="I354" s="74"/>
      <c r="J354" s="183">
        <f>ROUND(I354*H354,2)</f>
        <v>0</v>
      </c>
      <c r="K354" s="184"/>
      <c r="L354" s="97"/>
      <c r="M354" s="185" t="s">
        <v>1</v>
      </c>
      <c r="N354" s="186" t="s">
        <v>38</v>
      </c>
      <c r="O354" s="187">
        <v>0</v>
      </c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96"/>
      <c r="V354" s="96"/>
      <c r="W354" s="96"/>
      <c r="X354" s="96"/>
      <c r="Y354" s="96"/>
      <c r="Z354" s="96"/>
      <c r="AA354" s="96"/>
      <c r="AB354" s="96"/>
      <c r="AC354" s="96"/>
      <c r="AD354" s="96"/>
      <c r="AE354" s="96"/>
      <c r="AR354" s="189" t="s">
        <v>150</v>
      </c>
      <c r="AT354" s="189" t="s">
        <v>146</v>
      </c>
      <c r="AU354" s="189" t="s">
        <v>82</v>
      </c>
      <c r="AY354" s="88" t="s">
        <v>144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88" t="s">
        <v>80</v>
      </c>
      <c r="BK354" s="190">
        <f>ROUND(I354*H354,2)</f>
        <v>0</v>
      </c>
      <c r="BL354" s="88" t="s">
        <v>150</v>
      </c>
      <c r="BM354" s="189" t="s">
        <v>543</v>
      </c>
    </row>
    <row r="355" spans="1:65" s="199" customFormat="1">
      <c r="B355" s="200"/>
      <c r="D355" s="193" t="s">
        <v>152</v>
      </c>
      <c r="E355" s="201" t="s">
        <v>1</v>
      </c>
      <c r="F355" s="202" t="s">
        <v>544</v>
      </c>
      <c r="H355" s="203">
        <v>3692.64</v>
      </c>
      <c r="L355" s="200"/>
      <c r="M355" s="204"/>
      <c r="N355" s="205"/>
      <c r="O355" s="205"/>
      <c r="P355" s="205"/>
      <c r="Q355" s="205"/>
      <c r="R355" s="205"/>
      <c r="S355" s="205"/>
      <c r="T355" s="206"/>
      <c r="AT355" s="201" t="s">
        <v>152</v>
      </c>
      <c r="AU355" s="201" t="s">
        <v>82</v>
      </c>
      <c r="AV355" s="199" t="s">
        <v>82</v>
      </c>
      <c r="AW355" s="199" t="s">
        <v>30</v>
      </c>
      <c r="AX355" s="199" t="s">
        <v>80</v>
      </c>
      <c r="AY355" s="201" t="s">
        <v>144</v>
      </c>
    </row>
    <row r="356" spans="1:65" s="100" customFormat="1" ht="33" customHeight="1">
      <c r="A356" s="96"/>
      <c r="B356" s="97"/>
      <c r="C356" s="178" t="s">
        <v>545</v>
      </c>
      <c r="D356" s="178" t="s">
        <v>146</v>
      </c>
      <c r="E356" s="179" t="s">
        <v>546</v>
      </c>
      <c r="F356" s="180" t="s">
        <v>547</v>
      </c>
      <c r="G356" s="181" t="s">
        <v>232</v>
      </c>
      <c r="H356" s="182">
        <v>123.08799999999999</v>
      </c>
      <c r="I356" s="74"/>
      <c r="J356" s="183">
        <f>ROUND(I356*H356,2)</f>
        <v>0</v>
      </c>
      <c r="K356" s="184"/>
      <c r="L356" s="97"/>
      <c r="M356" s="185" t="s">
        <v>1</v>
      </c>
      <c r="N356" s="186" t="s">
        <v>38</v>
      </c>
      <c r="O356" s="187">
        <v>0</v>
      </c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96"/>
      <c r="V356" s="96"/>
      <c r="W356" s="96"/>
      <c r="X356" s="96"/>
      <c r="Y356" s="96"/>
      <c r="Z356" s="96"/>
      <c r="AA356" s="96"/>
      <c r="AB356" s="96"/>
      <c r="AC356" s="96"/>
      <c r="AD356" s="96"/>
      <c r="AE356" s="96"/>
      <c r="AR356" s="189" t="s">
        <v>150</v>
      </c>
      <c r="AT356" s="189" t="s">
        <v>146</v>
      </c>
      <c r="AU356" s="189" t="s">
        <v>82</v>
      </c>
      <c r="AY356" s="88" t="s">
        <v>144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88" t="s">
        <v>80</v>
      </c>
      <c r="BK356" s="190">
        <f>ROUND(I356*H356,2)</f>
        <v>0</v>
      </c>
      <c r="BL356" s="88" t="s">
        <v>150</v>
      </c>
      <c r="BM356" s="189" t="s">
        <v>548</v>
      </c>
    </row>
    <row r="357" spans="1:65" s="100" customFormat="1" ht="24.2" customHeight="1">
      <c r="A357" s="96"/>
      <c r="B357" s="97"/>
      <c r="C357" s="178" t="s">
        <v>549</v>
      </c>
      <c r="D357" s="178" t="s">
        <v>146</v>
      </c>
      <c r="E357" s="179" t="s">
        <v>550</v>
      </c>
      <c r="F357" s="180" t="s">
        <v>551</v>
      </c>
      <c r="G357" s="181" t="s">
        <v>232</v>
      </c>
      <c r="H357" s="182">
        <v>880</v>
      </c>
      <c r="I357" s="74"/>
      <c r="J357" s="183">
        <f>ROUND(I357*H357,2)</f>
        <v>0</v>
      </c>
      <c r="K357" s="184"/>
      <c r="L357" s="97"/>
      <c r="M357" s="185" t="s">
        <v>1</v>
      </c>
      <c r="N357" s="186" t="s">
        <v>38</v>
      </c>
      <c r="O357" s="187">
        <v>0</v>
      </c>
      <c r="P357" s="187">
        <f>O357*H357</f>
        <v>0</v>
      </c>
      <c r="Q357" s="187">
        <v>0</v>
      </c>
      <c r="R357" s="187">
        <f>Q357*H357</f>
        <v>0</v>
      </c>
      <c r="S357" s="187">
        <v>0</v>
      </c>
      <c r="T357" s="188">
        <f>S357*H357</f>
        <v>0</v>
      </c>
      <c r="U357" s="96"/>
      <c r="V357" s="96"/>
      <c r="W357" s="96"/>
      <c r="X357" s="96"/>
      <c r="Y357" s="96"/>
      <c r="Z357" s="96"/>
      <c r="AA357" s="96"/>
      <c r="AB357" s="96"/>
      <c r="AC357" s="96"/>
      <c r="AD357" s="96"/>
      <c r="AE357" s="96"/>
      <c r="AR357" s="189" t="s">
        <v>150</v>
      </c>
      <c r="AT357" s="189" t="s">
        <v>146</v>
      </c>
      <c r="AU357" s="189" t="s">
        <v>82</v>
      </c>
      <c r="AY357" s="88" t="s">
        <v>144</v>
      </c>
      <c r="BE357" s="190">
        <f>IF(N357="základní",J357,0)</f>
        <v>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88" t="s">
        <v>80</v>
      </c>
      <c r="BK357" s="190">
        <f>ROUND(I357*H357,2)</f>
        <v>0</v>
      </c>
      <c r="BL357" s="88" t="s">
        <v>150</v>
      </c>
      <c r="BM357" s="189" t="s">
        <v>552</v>
      </c>
    </row>
    <row r="358" spans="1:65" s="199" customFormat="1">
      <c r="B358" s="200"/>
      <c r="D358" s="193" t="s">
        <v>152</v>
      </c>
      <c r="E358" s="201" t="s">
        <v>1</v>
      </c>
      <c r="F358" s="202" t="s">
        <v>553</v>
      </c>
      <c r="H358" s="203">
        <v>880</v>
      </c>
      <c r="L358" s="200"/>
      <c r="M358" s="204"/>
      <c r="N358" s="205"/>
      <c r="O358" s="205"/>
      <c r="P358" s="205"/>
      <c r="Q358" s="205"/>
      <c r="R358" s="205"/>
      <c r="S358" s="205"/>
      <c r="T358" s="206"/>
      <c r="AT358" s="201" t="s">
        <v>152</v>
      </c>
      <c r="AU358" s="201" t="s">
        <v>82</v>
      </c>
      <c r="AV358" s="199" t="s">
        <v>82</v>
      </c>
      <c r="AW358" s="199" t="s">
        <v>30</v>
      </c>
      <c r="AX358" s="199" t="s">
        <v>80</v>
      </c>
      <c r="AY358" s="201" t="s">
        <v>144</v>
      </c>
    </row>
    <row r="359" spans="1:65" s="100" customFormat="1" ht="16.5" customHeight="1">
      <c r="A359" s="96"/>
      <c r="B359" s="97"/>
      <c r="C359" s="178" t="s">
        <v>554</v>
      </c>
      <c r="D359" s="178" t="s">
        <v>146</v>
      </c>
      <c r="E359" s="179" t="s">
        <v>555</v>
      </c>
      <c r="F359" s="180" t="s">
        <v>556</v>
      </c>
      <c r="G359" s="181" t="s">
        <v>232</v>
      </c>
      <c r="H359" s="182">
        <v>880</v>
      </c>
      <c r="I359" s="74"/>
      <c r="J359" s="183">
        <f>ROUND(I359*H359,2)</f>
        <v>0</v>
      </c>
      <c r="K359" s="184"/>
      <c r="L359" s="97"/>
      <c r="M359" s="185" t="s">
        <v>1</v>
      </c>
      <c r="N359" s="186" t="s">
        <v>38</v>
      </c>
      <c r="O359" s="187">
        <v>1.7999999999999999E-2</v>
      </c>
      <c r="P359" s="187">
        <f>O359*H359</f>
        <v>15.839999999999998</v>
      </c>
      <c r="Q359" s="187">
        <v>1.0000000000000001E-5</v>
      </c>
      <c r="R359" s="187">
        <f>Q359*H359</f>
        <v>8.8000000000000005E-3</v>
      </c>
      <c r="S359" s="187">
        <v>0</v>
      </c>
      <c r="T359" s="188">
        <f>S359*H359</f>
        <v>0</v>
      </c>
      <c r="U359" s="96"/>
      <c r="V359" s="96"/>
      <c r="W359" s="96"/>
      <c r="X359" s="96"/>
      <c r="Y359" s="96"/>
      <c r="Z359" s="96"/>
      <c r="AA359" s="96"/>
      <c r="AB359" s="96"/>
      <c r="AC359" s="96"/>
      <c r="AD359" s="96"/>
      <c r="AE359" s="96"/>
      <c r="AR359" s="189" t="s">
        <v>150</v>
      </c>
      <c r="AT359" s="189" t="s">
        <v>146</v>
      </c>
      <c r="AU359" s="189" t="s">
        <v>82</v>
      </c>
      <c r="AY359" s="88" t="s">
        <v>144</v>
      </c>
      <c r="BE359" s="190">
        <f>IF(N359="základní",J359,0)</f>
        <v>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88" t="s">
        <v>80</v>
      </c>
      <c r="BK359" s="190">
        <f>ROUND(I359*H359,2)</f>
        <v>0</v>
      </c>
      <c r="BL359" s="88" t="s">
        <v>150</v>
      </c>
      <c r="BM359" s="189" t="s">
        <v>557</v>
      </c>
    </row>
    <row r="360" spans="1:65" s="199" customFormat="1">
      <c r="B360" s="200"/>
      <c r="D360" s="193" t="s">
        <v>152</v>
      </c>
      <c r="E360" s="201" t="s">
        <v>1</v>
      </c>
      <c r="F360" s="202" t="s">
        <v>553</v>
      </c>
      <c r="H360" s="203">
        <v>880</v>
      </c>
      <c r="L360" s="200"/>
      <c r="M360" s="204"/>
      <c r="N360" s="205"/>
      <c r="O360" s="205"/>
      <c r="P360" s="205"/>
      <c r="Q360" s="205"/>
      <c r="R360" s="205"/>
      <c r="S360" s="205"/>
      <c r="T360" s="206"/>
      <c r="AT360" s="201" t="s">
        <v>152</v>
      </c>
      <c r="AU360" s="201" t="s">
        <v>82</v>
      </c>
      <c r="AV360" s="199" t="s">
        <v>82</v>
      </c>
      <c r="AW360" s="199" t="s">
        <v>30</v>
      </c>
      <c r="AX360" s="199" t="s">
        <v>80</v>
      </c>
      <c r="AY360" s="201" t="s">
        <v>144</v>
      </c>
    </row>
    <row r="361" spans="1:65" s="100" customFormat="1" ht="49.15" customHeight="1">
      <c r="A361" s="96"/>
      <c r="B361" s="97"/>
      <c r="C361" s="178" t="s">
        <v>558</v>
      </c>
      <c r="D361" s="178" t="s">
        <v>146</v>
      </c>
      <c r="E361" s="179" t="s">
        <v>559</v>
      </c>
      <c r="F361" s="180" t="s">
        <v>560</v>
      </c>
      <c r="G361" s="181" t="s">
        <v>299</v>
      </c>
      <c r="H361" s="182">
        <v>22</v>
      </c>
      <c r="I361" s="74"/>
      <c r="J361" s="183">
        <f>ROUND(I361*H361,2)</f>
        <v>0</v>
      </c>
      <c r="K361" s="184"/>
      <c r="L361" s="97"/>
      <c r="M361" s="185" t="s">
        <v>1</v>
      </c>
      <c r="N361" s="186" t="s">
        <v>38</v>
      </c>
      <c r="O361" s="187">
        <v>0</v>
      </c>
      <c r="P361" s="187">
        <f>O361*H361</f>
        <v>0</v>
      </c>
      <c r="Q361" s="187">
        <v>1.4999999999999999E-4</v>
      </c>
      <c r="R361" s="187">
        <f>Q361*H361</f>
        <v>3.2999999999999995E-3</v>
      </c>
      <c r="S361" s="187">
        <v>0</v>
      </c>
      <c r="T361" s="188">
        <f>S361*H361</f>
        <v>0</v>
      </c>
      <c r="U361" s="96"/>
      <c r="V361" s="96"/>
      <c r="W361" s="96"/>
      <c r="X361" s="96"/>
      <c r="Y361" s="96"/>
      <c r="Z361" s="96"/>
      <c r="AA361" s="96"/>
      <c r="AB361" s="96"/>
      <c r="AC361" s="96"/>
      <c r="AD361" s="96"/>
      <c r="AE361" s="96"/>
      <c r="AR361" s="189" t="s">
        <v>150</v>
      </c>
      <c r="AT361" s="189" t="s">
        <v>146</v>
      </c>
      <c r="AU361" s="189" t="s">
        <v>82</v>
      </c>
      <c r="AY361" s="88" t="s">
        <v>144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88" t="s">
        <v>80</v>
      </c>
      <c r="BK361" s="190">
        <f>ROUND(I361*H361,2)</f>
        <v>0</v>
      </c>
      <c r="BL361" s="88" t="s">
        <v>150</v>
      </c>
      <c r="BM361" s="189" t="s">
        <v>561</v>
      </c>
    </row>
    <row r="362" spans="1:65" s="100" customFormat="1" ht="16.5" customHeight="1">
      <c r="A362" s="96"/>
      <c r="B362" s="97"/>
      <c r="C362" s="215" t="s">
        <v>562</v>
      </c>
      <c r="D362" s="215" t="s">
        <v>185</v>
      </c>
      <c r="E362" s="216" t="s">
        <v>563</v>
      </c>
      <c r="F362" s="217" t="s">
        <v>564</v>
      </c>
      <c r="G362" s="218" t="s">
        <v>299</v>
      </c>
      <c r="H362" s="219">
        <v>13</v>
      </c>
      <c r="I362" s="75"/>
      <c r="J362" s="220">
        <f>ROUND(I362*H362,2)</f>
        <v>0</v>
      </c>
      <c r="K362" s="221"/>
      <c r="L362" s="222"/>
      <c r="M362" s="223" t="s">
        <v>1</v>
      </c>
      <c r="N362" s="224" t="s">
        <v>38</v>
      </c>
      <c r="O362" s="187">
        <v>0</v>
      </c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96"/>
      <c r="V362" s="96"/>
      <c r="W362" s="96"/>
      <c r="X362" s="96"/>
      <c r="Y362" s="96"/>
      <c r="Z362" s="96"/>
      <c r="AA362" s="96"/>
      <c r="AB362" s="96"/>
      <c r="AC362" s="96"/>
      <c r="AD362" s="96"/>
      <c r="AE362" s="96"/>
      <c r="AR362" s="189" t="s">
        <v>189</v>
      </c>
      <c r="AT362" s="189" t="s">
        <v>185</v>
      </c>
      <c r="AU362" s="189" t="s">
        <v>82</v>
      </c>
      <c r="AY362" s="88" t="s">
        <v>144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88" t="s">
        <v>80</v>
      </c>
      <c r="BK362" s="190">
        <f>ROUND(I362*H362,2)</f>
        <v>0</v>
      </c>
      <c r="BL362" s="88" t="s">
        <v>150</v>
      </c>
      <c r="BM362" s="189" t="s">
        <v>565</v>
      </c>
    </row>
    <row r="363" spans="1:65" s="191" customFormat="1">
      <c r="B363" s="192"/>
      <c r="D363" s="193" t="s">
        <v>152</v>
      </c>
      <c r="E363" s="194" t="s">
        <v>1</v>
      </c>
      <c r="F363" s="195" t="s">
        <v>566</v>
      </c>
      <c r="H363" s="194" t="s">
        <v>1</v>
      </c>
      <c r="L363" s="192"/>
      <c r="M363" s="196"/>
      <c r="N363" s="197"/>
      <c r="O363" s="197"/>
      <c r="P363" s="197"/>
      <c r="Q363" s="197"/>
      <c r="R363" s="197"/>
      <c r="S363" s="197"/>
      <c r="T363" s="198"/>
      <c r="AT363" s="194" t="s">
        <v>152</v>
      </c>
      <c r="AU363" s="194" t="s">
        <v>82</v>
      </c>
      <c r="AV363" s="191" t="s">
        <v>80</v>
      </c>
      <c r="AW363" s="191" t="s">
        <v>30</v>
      </c>
      <c r="AX363" s="191" t="s">
        <v>73</v>
      </c>
      <c r="AY363" s="194" t="s">
        <v>144</v>
      </c>
    </row>
    <row r="364" spans="1:65" s="199" customFormat="1">
      <c r="B364" s="200"/>
      <c r="D364" s="193" t="s">
        <v>152</v>
      </c>
      <c r="E364" s="201" t="s">
        <v>1</v>
      </c>
      <c r="F364" s="202" t="s">
        <v>251</v>
      </c>
      <c r="H364" s="203">
        <v>13</v>
      </c>
      <c r="L364" s="200"/>
      <c r="M364" s="204"/>
      <c r="N364" s="205"/>
      <c r="O364" s="205"/>
      <c r="P364" s="205"/>
      <c r="Q364" s="205"/>
      <c r="R364" s="205"/>
      <c r="S364" s="205"/>
      <c r="T364" s="206"/>
      <c r="AT364" s="201" t="s">
        <v>152</v>
      </c>
      <c r="AU364" s="201" t="s">
        <v>82</v>
      </c>
      <c r="AV364" s="199" t="s">
        <v>82</v>
      </c>
      <c r="AW364" s="199" t="s">
        <v>30</v>
      </c>
      <c r="AX364" s="199" t="s">
        <v>80</v>
      </c>
      <c r="AY364" s="201" t="s">
        <v>144</v>
      </c>
    </row>
    <row r="365" spans="1:65" s="100" customFormat="1" ht="16.5" customHeight="1">
      <c r="A365" s="96"/>
      <c r="B365" s="97"/>
      <c r="C365" s="215" t="s">
        <v>567</v>
      </c>
      <c r="D365" s="215" t="s">
        <v>185</v>
      </c>
      <c r="E365" s="216" t="s">
        <v>568</v>
      </c>
      <c r="F365" s="217" t="s">
        <v>569</v>
      </c>
      <c r="G365" s="218" t="s">
        <v>299</v>
      </c>
      <c r="H365" s="219">
        <v>9</v>
      </c>
      <c r="I365" s="75"/>
      <c r="J365" s="220">
        <f>ROUND(I365*H365,2)</f>
        <v>0</v>
      </c>
      <c r="K365" s="221"/>
      <c r="L365" s="222"/>
      <c r="M365" s="223" t="s">
        <v>1</v>
      </c>
      <c r="N365" s="224" t="s">
        <v>38</v>
      </c>
      <c r="O365" s="187">
        <v>0</v>
      </c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U365" s="96"/>
      <c r="V365" s="96"/>
      <c r="W365" s="96"/>
      <c r="X365" s="96"/>
      <c r="Y365" s="96"/>
      <c r="Z365" s="96"/>
      <c r="AA365" s="96"/>
      <c r="AB365" s="96"/>
      <c r="AC365" s="96"/>
      <c r="AD365" s="96"/>
      <c r="AE365" s="96"/>
      <c r="AR365" s="189" t="s">
        <v>189</v>
      </c>
      <c r="AT365" s="189" t="s">
        <v>185</v>
      </c>
      <c r="AU365" s="189" t="s">
        <v>82</v>
      </c>
      <c r="AY365" s="88" t="s">
        <v>144</v>
      </c>
      <c r="BE365" s="190">
        <f>IF(N365="základní",J365,0)</f>
        <v>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88" t="s">
        <v>80</v>
      </c>
      <c r="BK365" s="190">
        <f>ROUND(I365*H365,2)</f>
        <v>0</v>
      </c>
      <c r="BL365" s="88" t="s">
        <v>150</v>
      </c>
      <c r="BM365" s="189" t="s">
        <v>570</v>
      </c>
    </row>
    <row r="366" spans="1:65" s="191" customFormat="1">
      <c r="B366" s="192"/>
      <c r="D366" s="193" t="s">
        <v>152</v>
      </c>
      <c r="E366" s="194" t="s">
        <v>1</v>
      </c>
      <c r="F366" s="195" t="s">
        <v>571</v>
      </c>
      <c r="H366" s="194" t="s">
        <v>1</v>
      </c>
      <c r="L366" s="192"/>
      <c r="M366" s="196"/>
      <c r="N366" s="197"/>
      <c r="O366" s="197"/>
      <c r="P366" s="197"/>
      <c r="Q366" s="197"/>
      <c r="R366" s="197"/>
      <c r="S366" s="197"/>
      <c r="T366" s="198"/>
      <c r="AT366" s="194" t="s">
        <v>152</v>
      </c>
      <c r="AU366" s="194" t="s">
        <v>82</v>
      </c>
      <c r="AV366" s="191" t="s">
        <v>80</v>
      </c>
      <c r="AW366" s="191" t="s">
        <v>30</v>
      </c>
      <c r="AX366" s="191" t="s">
        <v>73</v>
      </c>
      <c r="AY366" s="194" t="s">
        <v>144</v>
      </c>
    </row>
    <row r="367" spans="1:65" s="199" customFormat="1">
      <c r="B367" s="200"/>
      <c r="D367" s="193" t="s">
        <v>152</v>
      </c>
      <c r="E367" s="201" t="s">
        <v>1</v>
      </c>
      <c r="F367" s="202" t="s">
        <v>209</v>
      </c>
      <c r="H367" s="203">
        <v>9</v>
      </c>
      <c r="L367" s="200"/>
      <c r="M367" s="204"/>
      <c r="N367" s="205"/>
      <c r="O367" s="205"/>
      <c r="P367" s="205"/>
      <c r="Q367" s="205"/>
      <c r="R367" s="205"/>
      <c r="S367" s="205"/>
      <c r="T367" s="206"/>
      <c r="AT367" s="201" t="s">
        <v>152</v>
      </c>
      <c r="AU367" s="201" t="s">
        <v>82</v>
      </c>
      <c r="AV367" s="199" t="s">
        <v>82</v>
      </c>
      <c r="AW367" s="199" t="s">
        <v>30</v>
      </c>
      <c r="AX367" s="199" t="s">
        <v>80</v>
      </c>
      <c r="AY367" s="201" t="s">
        <v>144</v>
      </c>
    </row>
    <row r="368" spans="1:65" s="100" customFormat="1" ht="24.2" customHeight="1">
      <c r="A368" s="96"/>
      <c r="B368" s="97"/>
      <c r="C368" s="178" t="s">
        <v>572</v>
      </c>
      <c r="D368" s="178" t="s">
        <v>146</v>
      </c>
      <c r="E368" s="179" t="s">
        <v>573</v>
      </c>
      <c r="F368" s="180" t="s">
        <v>574</v>
      </c>
      <c r="G368" s="181" t="s">
        <v>149</v>
      </c>
      <c r="H368" s="182">
        <v>64</v>
      </c>
      <c r="I368" s="74"/>
      <c r="J368" s="183">
        <f>ROUND(I368*H368,2)</f>
        <v>0</v>
      </c>
      <c r="K368" s="184"/>
      <c r="L368" s="97"/>
      <c r="M368" s="185" t="s">
        <v>1</v>
      </c>
      <c r="N368" s="186" t="s">
        <v>38</v>
      </c>
      <c r="O368" s="187">
        <v>0</v>
      </c>
      <c r="P368" s="187">
        <f>O368*H368</f>
        <v>0</v>
      </c>
      <c r="Q368" s="187">
        <v>0</v>
      </c>
      <c r="R368" s="187">
        <f>Q368*H368</f>
        <v>0</v>
      </c>
      <c r="S368" s="187">
        <v>0</v>
      </c>
      <c r="T368" s="188">
        <f>S368*H368</f>
        <v>0</v>
      </c>
      <c r="U368" s="96"/>
      <c r="V368" s="96"/>
      <c r="W368" s="96"/>
      <c r="X368" s="96"/>
      <c r="Y368" s="96"/>
      <c r="Z368" s="96"/>
      <c r="AA368" s="96"/>
      <c r="AB368" s="96"/>
      <c r="AC368" s="96"/>
      <c r="AD368" s="96"/>
      <c r="AE368" s="96"/>
      <c r="AR368" s="189" t="s">
        <v>150</v>
      </c>
      <c r="AT368" s="189" t="s">
        <v>146</v>
      </c>
      <c r="AU368" s="189" t="s">
        <v>82</v>
      </c>
      <c r="AY368" s="88" t="s">
        <v>144</v>
      </c>
      <c r="BE368" s="190">
        <f>IF(N368="základní",J368,0)</f>
        <v>0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88" t="s">
        <v>80</v>
      </c>
      <c r="BK368" s="190">
        <f>ROUND(I368*H368,2)</f>
        <v>0</v>
      </c>
      <c r="BL368" s="88" t="s">
        <v>150</v>
      </c>
      <c r="BM368" s="189" t="s">
        <v>575</v>
      </c>
    </row>
    <row r="369" spans="1:65" s="100" customFormat="1" ht="21.75" customHeight="1">
      <c r="A369" s="96"/>
      <c r="B369" s="97"/>
      <c r="C369" s="178" t="s">
        <v>576</v>
      </c>
      <c r="D369" s="178" t="s">
        <v>146</v>
      </c>
      <c r="E369" s="179" t="s">
        <v>577</v>
      </c>
      <c r="F369" s="180" t="s">
        <v>578</v>
      </c>
      <c r="G369" s="181" t="s">
        <v>232</v>
      </c>
      <c r="H369" s="182">
        <v>138.30000000000001</v>
      </c>
      <c r="I369" s="74"/>
      <c r="J369" s="183">
        <f>ROUND(I369*H369,2)</f>
        <v>0</v>
      </c>
      <c r="K369" s="184"/>
      <c r="L369" s="97"/>
      <c r="M369" s="185" t="s">
        <v>1</v>
      </c>
      <c r="N369" s="186" t="s">
        <v>38</v>
      </c>
      <c r="O369" s="187">
        <v>0.30599999999999999</v>
      </c>
      <c r="P369" s="187">
        <f>O369*H369</f>
        <v>42.319800000000001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96"/>
      <c r="V369" s="96"/>
      <c r="W369" s="96"/>
      <c r="X369" s="96"/>
      <c r="Y369" s="96"/>
      <c r="Z369" s="96"/>
      <c r="AA369" s="96"/>
      <c r="AB369" s="96"/>
      <c r="AC369" s="96"/>
      <c r="AD369" s="96"/>
      <c r="AE369" s="96"/>
      <c r="AR369" s="189" t="s">
        <v>150</v>
      </c>
      <c r="AT369" s="189" t="s">
        <v>146</v>
      </c>
      <c r="AU369" s="189" t="s">
        <v>82</v>
      </c>
      <c r="AY369" s="88" t="s">
        <v>144</v>
      </c>
      <c r="BE369" s="190">
        <f>IF(N369="základní",J369,0)</f>
        <v>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88" t="s">
        <v>80</v>
      </c>
      <c r="BK369" s="190">
        <f>ROUND(I369*H369,2)</f>
        <v>0</v>
      </c>
      <c r="BL369" s="88" t="s">
        <v>150</v>
      </c>
      <c r="BM369" s="189" t="s">
        <v>579</v>
      </c>
    </row>
    <row r="370" spans="1:65" s="199" customFormat="1">
      <c r="B370" s="200"/>
      <c r="D370" s="193" t="s">
        <v>152</v>
      </c>
      <c r="E370" s="201" t="s">
        <v>1</v>
      </c>
      <c r="F370" s="202" t="s">
        <v>503</v>
      </c>
      <c r="H370" s="203">
        <v>138.30000000000001</v>
      </c>
      <c r="L370" s="200"/>
      <c r="M370" s="204"/>
      <c r="N370" s="205"/>
      <c r="O370" s="205"/>
      <c r="P370" s="205"/>
      <c r="Q370" s="205"/>
      <c r="R370" s="205"/>
      <c r="S370" s="205"/>
      <c r="T370" s="206"/>
      <c r="AT370" s="201" t="s">
        <v>152</v>
      </c>
      <c r="AU370" s="201" t="s">
        <v>82</v>
      </c>
      <c r="AV370" s="199" t="s">
        <v>82</v>
      </c>
      <c r="AW370" s="199" t="s">
        <v>30</v>
      </c>
      <c r="AX370" s="199" t="s">
        <v>80</v>
      </c>
      <c r="AY370" s="201" t="s">
        <v>144</v>
      </c>
    </row>
    <row r="371" spans="1:65" s="100" customFormat="1" ht="24.2" customHeight="1">
      <c r="A371" s="96"/>
      <c r="B371" s="97"/>
      <c r="C371" s="178" t="s">
        <v>580</v>
      </c>
      <c r="D371" s="178" t="s">
        <v>146</v>
      </c>
      <c r="E371" s="179" t="s">
        <v>581</v>
      </c>
      <c r="F371" s="180" t="s">
        <v>582</v>
      </c>
      <c r="G371" s="181" t="s">
        <v>232</v>
      </c>
      <c r="H371" s="182">
        <v>276.60000000000002</v>
      </c>
      <c r="I371" s="74"/>
      <c r="J371" s="183">
        <f>ROUND(I371*H371,2)</f>
        <v>0</v>
      </c>
      <c r="K371" s="184"/>
      <c r="L371" s="97"/>
      <c r="M371" s="185" t="s">
        <v>1</v>
      </c>
      <c r="N371" s="186" t="s">
        <v>38</v>
      </c>
      <c r="O371" s="187">
        <v>0.14099999999999999</v>
      </c>
      <c r="P371" s="187">
        <f>O371*H371</f>
        <v>39.000599999999999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96"/>
      <c r="V371" s="96"/>
      <c r="W371" s="96"/>
      <c r="X371" s="96"/>
      <c r="Y371" s="96"/>
      <c r="Z371" s="96"/>
      <c r="AA371" s="96"/>
      <c r="AB371" s="96"/>
      <c r="AC371" s="96"/>
      <c r="AD371" s="96"/>
      <c r="AE371" s="96"/>
      <c r="AR371" s="189" t="s">
        <v>150</v>
      </c>
      <c r="AT371" s="189" t="s">
        <v>146</v>
      </c>
      <c r="AU371" s="189" t="s">
        <v>82</v>
      </c>
      <c r="AY371" s="88" t="s">
        <v>144</v>
      </c>
      <c r="BE371" s="190">
        <f>IF(N371="základní",J371,0)</f>
        <v>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88" t="s">
        <v>80</v>
      </c>
      <c r="BK371" s="190">
        <f>ROUND(I371*H371,2)</f>
        <v>0</v>
      </c>
      <c r="BL371" s="88" t="s">
        <v>150</v>
      </c>
      <c r="BM371" s="189" t="s">
        <v>583</v>
      </c>
    </row>
    <row r="372" spans="1:65" s="199" customFormat="1">
      <c r="B372" s="200"/>
      <c r="D372" s="193" t="s">
        <v>152</v>
      </c>
      <c r="E372" s="201" t="s">
        <v>1</v>
      </c>
      <c r="F372" s="202" t="s">
        <v>584</v>
      </c>
      <c r="H372" s="203">
        <v>276.60000000000002</v>
      </c>
      <c r="L372" s="200"/>
      <c r="M372" s="204"/>
      <c r="N372" s="205"/>
      <c r="O372" s="205"/>
      <c r="P372" s="205"/>
      <c r="Q372" s="205"/>
      <c r="R372" s="205"/>
      <c r="S372" s="205"/>
      <c r="T372" s="206"/>
      <c r="AT372" s="201" t="s">
        <v>152</v>
      </c>
      <c r="AU372" s="201" t="s">
        <v>82</v>
      </c>
      <c r="AV372" s="199" t="s">
        <v>82</v>
      </c>
      <c r="AW372" s="199" t="s">
        <v>30</v>
      </c>
      <c r="AX372" s="199" t="s">
        <v>80</v>
      </c>
      <c r="AY372" s="201" t="s">
        <v>144</v>
      </c>
    </row>
    <row r="373" spans="1:65" s="100" customFormat="1" ht="33" customHeight="1">
      <c r="A373" s="96"/>
      <c r="B373" s="97"/>
      <c r="C373" s="178" t="s">
        <v>585</v>
      </c>
      <c r="D373" s="178" t="s">
        <v>146</v>
      </c>
      <c r="E373" s="179" t="s">
        <v>586</v>
      </c>
      <c r="F373" s="180" t="s">
        <v>587</v>
      </c>
      <c r="G373" s="181" t="s">
        <v>149</v>
      </c>
      <c r="H373" s="182">
        <v>64</v>
      </c>
      <c r="I373" s="74"/>
      <c r="J373" s="183">
        <f>ROUND(I373*H373,2)</f>
        <v>0</v>
      </c>
      <c r="K373" s="184"/>
      <c r="L373" s="97"/>
      <c r="M373" s="185" t="s">
        <v>1</v>
      </c>
      <c r="N373" s="186" t="s">
        <v>38</v>
      </c>
      <c r="O373" s="187">
        <v>0</v>
      </c>
      <c r="P373" s="187">
        <f>O373*H373</f>
        <v>0</v>
      </c>
      <c r="Q373" s="187">
        <v>0</v>
      </c>
      <c r="R373" s="187">
        <f>Q373*H373</f>
        <v>0</v>
      </c>
      <c r="S373" s="187">
        <v>2.9000000000000001E-2</v>
      </c>
      <c r="T373" s="188">
        <f>S373*H373</f>
        <v>1.8560000000000001</v>
      </c>
      <c r="U373" s="96"/>
      <c r="V373" s="96"/>
      <c r="W373" s="96"/>
      <c r="X373" s="96"/>
      <c r="Y373" s="96"/>
      <c r="Z373" s="96"/>
      <c r="AA373" s="96"/>
      <c r="AB373" s="96"/>
      <c r="AC373" s="96"/>
      <c r="AD373" s="96"/>
      <c r="AE373" s="96"/>
      <c r="AR373" s="189" t="s">
        <v>150</v>
      </c>
      <c r="AT373" s="189" t="s">
        <v>146</v>
      </c>
      <c r="AU373" s="189" t="s">
        <v>82</v>
      </c>
      <c r="AY373" s="88" t="s">
        <v>144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88" t="s">
        <v>80</v>
      </c>
      <c r="BK373" s="190">
        <f>ROUND(I373*H373,2)</f>
        <v>0</v>
      </c>
      <c r="BL373" s="88" t="s">
        <v>150</v>
      </c>
      <c r="BM373" s="189" t="s">
        <v>588</v>
      </c>
    </row>
    <row r="374" spans="1:65" s="100" customFormat="1" ht="21.75" customHeight="1">
      <c r="A374" s="96"/>
      <c r="B374" s="97"/>
      <c r="C374" s="178" t="s">
        <v>589</v>
      </c>
      <c r="D374" s="178" t="s">
        <v>146</v>
      </c>
      <c r="E374" s="179" t="s">
        <v>590</v>
      </c>
      <c r="F374" s="180" t="s">
        <v>591</v>
      </c>
      <c r="G374" s="181" t="s">
        <v>149</v>
      </c>
      <c r="H374" s="182">
        <v>64</v>
      </c>
      <c r="I374" s="74"/>
      <c r="J374" s="183">
        <f>ROUND(I374*H374,2)</f>
        <v>0</v>
      </c>
      <c r="K374" s="184"/>
      <c r="L374" s="97"/>
      <c r="M374" s="185" t="s">
        <v>1</v>
      </c>
      <c r="N374" s="186" t="s">
        <v>38</v>
      </c>
      <c r="O374" s="187">
        <v>0</v>
      </c>
      <c r="P374" s="187">
        <f>O374*H374</f>
        <v>0</v>
      </c>
      <c r="Q374" s="187">
        <v>0</v>
      </c>
      <c r="R374" s="187">
        <f>Q374*H374</f>
        <v>0</v>
      </c>
      <c r="S374" s="187">
        <v>0</v>
      </c>
      <c r="T374" s="188">
        <f>S374*H374</f>
        <v>0</v>
      </c>
      <c r="U374" s="96"/>
      <c r="V374" s="96"/>
      <c r="W374" s="96"/>
      <c r="X374" s="96"/>
      <c r="Y374" s="96"/>
      <c r="Z374" s="96"/>
      <c r="AA374" s="96"/>
      <c r="AB374" s="96"/>
      <c r="AC374" s="96"/>
      <c r="AD374" s="96"/>
      <c r="AE374" s="96"/>
      <c r="AR374" s="189" t="s">
        <v>150</v>
      </c>
      <c r="AT374" s="189" t="s">
        <v>146</v>
      </c>
      <c r="AU374" s="189" t="s">
        <v>82</v>
      </c>
      <c r="AY374" s="88" t="s">
        <v>144</v>
      </c>
      <c r="BE374" s="190">
        <f>IF(N374="základní",J374,0)</f>
        <v>0</v>
      </c>
      <c r="BF374" s="190">
        <f>IF(N374="snížená",J374,0)</f>
        <v>0</v>
      </c>
      <c r="BG374" s="190">
        <f>IF(N374="zákl. přenesená",J374,0)</f>
        <v>0</v>
      </c>
      <c r="BH374" s="190">
        <f>IF(N374="sníž. přenesená",J374,0)</f>
        <v>0</v>
      </c>
      <c r="BI374" s="190">
        <f>IF(N374="nulová",J374,0)</f>
        <v>0</v>
      </c>
      <c r="BJ374" s="88" t="s">
        <v>80</v>
      </c>
      <c r="BK374" s="190">
        <f>ROUND(I374*H374,2)</f>
        <v>0</v>
      </c>
      <c r="BL374" s="88" t="s">
        <v>150</v>
      </c>
      <c r="BM374" s="189" t="s">
        <v>592</v>
      </c>
    </row>
    <row r="375" spans="1:65" s="100" customFormat="1" ht="24.2" customHeight="1">
      <c r="A375" s="96"/>
      <c r="B375" s="97"/>
      <c r="C375" s="178" t="s">
        <v>593</v>
      </c>
      <c r="D375" s="178" t="s">
        <v>146</v>
      </c>
      <c r="E375" s="179" t="s">
        <v>594</v>
      </c>
      <c r="F375" s="180" t="s">
        <v>595</v>
      </c>
      <c r="G375" s="181" t="s">
        <v>399</v>
      </c>
      <c r="H375" s="182">
        <v>55</v>
      </c>
      <c r="I375" s="74"/>
      <c r="J375" s="183">
        <f>ROUND(I375*H375,2)</f>
        <v>0</v>
      </c>
      <c r="K375" s="184"/>
      <c r="L375" s="97"/>
      <c r="M375" s="185" t="s">
        <v>1</v>
      </c>
      <c r="N375" s="186" t="s">
        <v>38</v>
      </c>
      <c r="O375" s="187">
        <v>0.83399999999999996</v>
      </c>
      <c r="P375" s="187">
        <f>O375*H375</f>
        <v>45.87</v>
      </c>
      <c r="Q375" s="187">
        <v>1.0000000000000001E-5</v>
      </c>
      <c r="R375" s="187">
        <f>Q375*H375</f>
        <v>5.5000000000000003E-4</v>
      </c>
      <c r="S375" s="187">
        <v>0</v>
      </c>
      <c r="T375" s="188">
        <f>S375*H375</f>
        <v>0</v>
      </c>
      <c r="U375" s="96"/>
      <c r="V375" s="96"/>
      <c r="W375" s="96"/>
      <c r="X375" s="96"/>
      <c r="Y375" s="96"/>
      <c r="Z375" s="96"/>
      <c r="AA375" s="96"/>
      <c r="AB375" s="96"/>
      <c r="AC375" s="96"/>
      <c r="AD375" s="96"/>
      <c r="AE375" s="96"/>
      <c r="AR375" s="189" t="s">
        <v>150</v>
      </c>
      <c r="AT375" s="189" t="s">
        <v>146</v>
      </c>
      <c r="AU375" s="189" t="s">
        <v>82</v>
      </c>
      <c r="AY375" s="88" t="s">
        <v>144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88" t="s">
        <v>80</v>
      </c>
      <c r="BK375" s="190">
        <f>ROUND(I375*H375,2)</f>
        <v>0</v>
      </c>
      <c r="BL375" s="88" t="s">
        <v>150</v>
      </c>
      <c r="BM375" s="189" t="s">
        <v>596</v>
      </c>
    </row>
    <row r="376" spans="1:65" s="100" customFormat="1" ht="16.5" customHeight="1">
      <c r="A376" s="96"/>
      <c r="B376" s="97"/>
      <c r="C376" s="178" t="s">
        <v>597</v>
      </c>
      <c r="D376" s="178" t="s">
        <v>146</v>
      </c>
      <c r="E376" s="179" t="s">
        <v>598</v>
      </c>
      <c r="F376" s="180" t="s">
        <v>599</v>
      </c>
      <c r="G376" s="181" t="s">
        <v>600</v>
      </c>
      <c r="H376" s="182">
        <v>1</v>
      </c>
      <c r="I376" s="74"/>
      <c r="J376" s="183">
        <f>ROUND(I376*H376,2)</f>
        <v>0</v>
      </c>
      <c r="K376" s="184"/>
      <c r="L376" s="97"/>
      <c r="M376" s="185" t="s">
        <v>1</v>
      </c>
      <c r="N376" s="186" t="s">
        <v>38</v>
      </c>
      <c r="O376" s="187">
        <v>0</v>
      </c>
      <c r="P376" s="187">
        <f>O376*H376</f>
        <v>0</v>
      </c>
      <c r="Q376" s="187">
        <v>0</v>
      </c>
      <c r="R376" s="187">
        <f>Q376*H376</f>
        <v>0</v>
      </c>
      <c r="S376" s="187">
        <v>0</v>
      </c>
      <c r="T376" s="188">
        <f>S376*H376</f>
        <v>0</v>
      </c>
      <c r="U376" s="96"/>
      <c r="V376" s="96"/>
      <c r="W376" s="96"/>
      <c r="X376" s="96"/>
      <c r="Y376" s="96"/>
      <c r="Z376" s="96"/>
      <c r="AA376" s="96"/>
      <c r="AB376" s="96"/>
      <c r="AC376" s="96"/>
      <c r="AD376" s="96"/>
      <c r="AE376" s="96"/>
      <c r="AR376" s="189" t="s">
        <v>409</v>
      </c>
      <c r="AT376" s="189" t="s">
        <v>146</v>
      </c>
      <c r="AU376" s="189" t="s">
        <v>82</v>
      </c>
      <c r="AY376" s="88" t="s">
        <v>144</v>
      </c>
      <c r="BE376" s="190">
        <f>IF(N376="základní",J376,0)</f>
        <v>0</v>
      </c>
      <c r="BF376" s="190">
        <f>IF(N376="snížená",J376,0)</f>
        <v>0</v>
      </c>
      <c r="BG376" s="190">
        <f>IF(N376="zákl. přenesená",J376,0)</f>
        <v>0</v>
      </c>
      <c r="BH376" s="190">
        <f>IF(N376="sníž. přenesená",J376,0)</f>
        <v>0</v>
      </c>
      <c r="BI376" s="190">
        <f>IF(N376="nulová",J376,0)</f>
        <v>0</v>
      </c>
      <c r="BJ376" s="88" t="s">
        <v>80</v>
      </c>
      <c r="BK376" s="190">
        <f>ROUND(I376*H376,2)</f>
        <v>0</v>
      </c>
      <c r="BL376" s="88" t="s">
        <v>409</v>
      </c>
      <c r="BM376" s="189" t="s">
        <v>601</v>
      </c>
    </row>
    <row r="377" spans="1:65" s="100" customFormat="1" ht="16.5" customHeight="1">
      <c r="A377" s="96"/>
      <c r="B377" s="97"/>
      <c r="C377" s="178" t="s">
        <v>602</v>
      </c>
      <c r="D377" s="178" t="s">
        <v>146</v>
      </c>
      <c r="E377" s="179" t="s">
        <v>603</v>
      </c>
      <c r="F377" s="180" t="s">
        <v>604</v>
      </c>
      <c r="G377" s="181" t="s">
        <v>188</v>
      </c>
      <c r="H377" s="182">
        <v>160</v>
      </c>
      <c r="I377" s="74"/>
      <c r="J377" s="183">
        <f>ROUND(I377*H377,2)</f>
        <v>0</v>
      </c>
      <c r="K377" s="184"/>
      <c r="L377" s="97"/>
      <c r="M377" s="185" t="s">
        <v>1</v>
      </c>
      <c r="N377" s="186" t="s">
        <v>38</v>
      </c>
      <c r="O377" s="187">
        <v>0</v>
      </c>
      <c r="P377" s="187">
        <f>O377*H377</f>
        <v>0</v>
      </c>
      <c r="Q377" s="187">
        <v>0</v>
      </c>
      <c r="R377" s="187">
        <f>Q377*H377</f>
        <v>0</v>
      </c>
      <c r="S377" s="187">
        <v>0</v>
      </c>
      <c r="T377" s="188">
        <f>S377*H377</f>
        <v>0</v>
      </c>
      <c r="U377" s="96"/>
      <c r="V377" s="96"/>
      <c r="W377" s="96"/>
      <c r="X377" s="96"/>
      <c r="Y377" s="96"/>
      <c r="Z377" s="96"/>
      <c r="AA377" s="96"/>
      <c r="AB377" s="96"/>
      <c r="AC377" s="96"/>
      <c r="AD377" s="96"/>
      <c r="AE377" s="96"/>
      <c r="AR377" s="189" t="s">
        <v>150</v>
      </c>
      <c r="AT377" s="189" t="s">
        <v>146</v>
      </c>
      <c r="AU377" s="189" t="s">
        <v>82</v>
      </c>
      <c r="AY377" s="88" t="s">
        <v>144</v>
      </c>
      <c r="BE377" s="190">
        <f>IF(N377="základní",J377,0)</f>
        <v>0</v>
      </c>
      <c r="BF377" s="190">
        <f>IF(N377="snížená",J377,0)</f>
        <v>0</v>
      </c>
      <c r="BG377" s="190">
        <f>IF(N377="zákl. přenesená",J377,0)</f>
        <v>0</v>
      </c>
      <c r="BH377" s="190">
        <f>IF(N377="sníž. přenesená",J377,0)</f>
        <v>0</v>
      </c>
      <c r="BI377" s="190">
        <f>IF(N377="nulová",J377,0)</f>
        <v>0</v>
      </c>
      <c r="BJ377" s="88" t="s">
        <v>80</v>
      </c>
      <c r="BK377" s="190">
        <f>ROUND(I377*H377,2)</f>
        <v>0</v>
      </c>
      <c r="BL377" s="88" t="s">
        <v>150</v>
      </c>
      <c r="BM377" s="189" t="s">
        <v>605</v>
      </c>
    </row>
    <row r="378" spans="1:65" s="100" customFormat="1" ht="19.5">
      <c r="A378" s="96"/>
      <c r="B378" s="97"/>
      <c r="C378" s="96"/>
      <c r="D378" s="193" t="s">
        <v>283</v>
      </c>
      <c r="E378" s="96"/>
      <c r="F378" s="225" t="s">
        <v>606</v>
      </c>
      <c r="G378" s="96"/>
      <c r="H378" s="96"/>
      <c r="I378" s="98"/>
      <c r="J378" s="96"/>
      <c r="K378" s="96"/>
      <c r="L378" s="97"/>
      <c r="M378" s="226"/>
      <c r="N378" s="227"/>
      <c r="O378" s="228"/>
      <c r="P378" s="228"/>
      <c r="Q378" s="228"/>
      <c r="R378" s="228"/>
      <c r="S378" s="228"/>
      <c r="T378" s="229"/>
      <c r="U378" s="96"/>
      <c r="V378" s="96"/>
      <c r="W378" s="96"/>
      <c r="X378" s="96"/>
      <c r="Y378" s="96"/>
      <c r="Z378" s="96"/>
      <c r="AA378" s="96"/>
      <c r="AB378" s="96"/>
      <c r="AC378" s="96"/>
      <c r="AD378" s="96"/>
      <c r="AE378" s="96"/>
      <c r="AT378" s="88" t="s">
        <v>283</v>
      </c>
      <c r="AU378" s="88" t="s">
        <v>82</v>
      </c>
    </row>
    <row r="379" spans="1:65" s="165" customFormat="1" ht="22.9" customHeight="1">
      <c r="B379" s="166"/>
      <c r="D379" s="167" t="s">
        <v>72</v>
      </c>
      <c r="E379" s="176" t="s">
        <v>607</v>
      </c>
      <c r="F379" s="176" t="s">
        <v>608</v>
      </c>
      <c r="J379" s="177">
        <f>BK379</f>
        <v>0</v>
      </c>
      <c r="L379" s="166"/>
      <c r="M379" s="170"/>
      <c r="N379" s="171"/>
      <c r="O379" s="171"/>
      <c r="P379" s="172">
        <f>SUM(P380:P387)</f>
        <v>0</v>
      </c>
      <c r="Q379" s="171"/>
      <c r="R379" s="172">
        <f>SUM(R380:R387)</f>
        <v>0</v>
      </c>
      <c r="S379" s="171"/>
      <c r="T379" s="173">
        <f>SUM(T380:T387)</f>
        <v>0</v>
      </c>
      <c r="AR379" s="167" t="s">
        <v>80</v>
      </c>
      <c r="AT379" s="174" t="s">
        <v>72</v>
      </c>
      <c r="AU379" s="174" t="s">
        <v>80</v>
      </c>
      <c r="AY379" s="167" t="s">
        <v>144</v>
      </c>
      <c r="BK379" s="175">
        <f>SUM(BK380:BK387)</f>
        <v>0</v>
      </c>
    </row>
    <row r="380" spans="1:65" s="100" customFormat="1" ht="24.2" customHeight="1">
      <c r="A380" s="96"/>
      <c r="B380" s="97"/>
      <c r="C380" s="178" t="s">
        <v>609</v>
      </c>
      <c r="D380" s="178" t="s">
        <v>146</v>
      </c>
      <c r="E380" s="179" t="s">
        <v>610</v>
      </c>
      <c r="F380" s="180" t="s">
        <v>611</v>
      </c>
      <c r="G380" s="181" t="s">
        <v>188</v>
      </c>
      <c r="H380" s="182">
        <v>196</v>
      </c>
      <c r="I380" s="74"/>
      <c r="J380" s="183">
        <f>ROUND(I380*H380,2)</f>
        <v>0</v>
      </c>
      <c r="K380" s="184"/>
      <c r="L380" s="97"/>
      <c r="M380" s="185" t="s">
        <v>1</v>
      </c>
      <c r="N380" s="186" t="s">
        <v>38</v>
      </c>
      <c r="O380" s="187">
        <v>0</v>
      </c>
      <c r="P380" s="187">
        <f>O380*H380</f>
        <v>0</v>
      </c>
      <c r="Q380" s="187">
        <v>0</v>
      </c>
      <c r="R380" s="187">
        <f>Q380*H380</f>
        <v>0</v>
      </c>
      <c r="S380" s="187">
        <v>0</v>
      </c>
      <c r="T380" s="188">
        <f>S380*H380</f>
        <v>0</v>
      </c>
      <c r="U380" s="96"/>
      <c r="V380" s="96"/>
      <c r="W380" s="96"/>
      <c r="X380" s="96"/>
      <c r="Y380" s="96"/>
      <c r="Z380" s="96"/>
      <c r="AA380" s="96"/>
      <c r="AB380" s="96"/>
      <c r="AC380" s="96"/>
      <c r="AD380" s="96"/>
      <c r="AE380" s="96"/>
      <c r="AR380" s="189" t="s">
        <v>150</v>
      </c>
      <c r="AT380" s="189" t="s">
        <v>146</v>
      </c>
      <c r="AU380" s="189" t="s">
        <v>82</v>
      </c>
      <c r="AY380" s="88" t="s">
        <v>144</v>
      </c>
      <c r="BE380" s="190">
        <f>IF(N380="základní",J380,0)</f>
        <v>0</v>
      </c>
      <c r="BF380" s="190">
        <f>IF(N380="snížená",J380,0)</f>
        <v>0</v>
      </c>
      <c r="BG380" s="190">
        <f>IF(N380="zákl. přenesená",J380,0)</f>
        <v>0</v>
      </c>
      <c r="BH380" s="190">
        <f>IF(N380="sníž. přenesená",J380,0)</f>
        <v>0</v>
      </c>
      <c r="BI380" s="190">
        <f>IF(N380="nulová",J380,0)</f>
        <v>0</v>
      </c>
      <c r="BJ380" s="88" t="s">
        <v>80</v>
      </c>
      <c r="BK380" s="190">
        <f>ROUND(I380*H380,2)</f>
        <v>0</v>
      </c>
      <c r="BL380" s="88" t="s">
        <v>150</v>
      </c>
      <c r="BM380" s="189" t="s">
        <v>612</v>
      </c>
    </row>
    <row r="381" spans="1:65" s="199" customFormat="1">
      <c r="B381" s="200"/>
      <c r="D381" s="193" t="s">
        <v>152</v>
      </c>
      <c r="E381" s="201" t="s">
        <v>1</v>
      </c>
      <c r="F381" s="202" t="s">
        <v>613</v>
      </c>
      <c r="H381" s="203">
        <v>196</v>
      </c>
      <c r="L381" s="200"/>
      <c r="M381" s="204"/>
      <c r="N381" s="205"/>
      <c r="O381" s="205"/>
      <c r="P381" s="205"/>
      <c r="Q381" s="205"/>
      <c r="R381" s="205"/>
      <c r="S381" s="205"/>
      <c r="T381" s="206"/>
      <c r="AT381" s="201" t="s">
        <v>152</v>
      </c>
      <c r="AU381" s="201" t="s">
        <v>82</v>
      </c>
      <c r="AV381" s="199" t="s">
        <v>82</v>
      </c>
      <c r="AW381" s="199" t="s">
        <v>30</v>
      </c>
      <c r="AX381" s="199" t="s">
        <v>80</v>
      </c>
      <c r="AY381" s="201" t="s">
        <v>144</v>
      </c>
    </row>
    <row r="382" spans="1:65" s="100" customFormat="1" ht="24.2" customHeight="1">
      <c r="A382" s="96"/>
      <c r="B382" s="97"/>
      <c r="C382" s="178" t="s">
        <v>614</v>
      </c>
      <c r="D382" s="178" t="s">
        <v>146</v>
      </c>
      <c r="E382" s="179" t="s">
        <v>615</v>
      </c>
      <c r="F382" s="180" t="s">
        <v>616</v>
      </c>
      <c r="G382" s="181" t="s">
        <v>188</v>
      </c>
      <c r="H382" s="182">
        <v>156</v>
      </c>
      <c r="I382" s="74"/>
      <c r="J382" s="183">
        <f>ROUND(I382*H382,2)</f>
        <v>0</v>
      </c>
      <c r="K382" s="184"/>
      <c r="L382" s="97"/>
      <c r="M382" s="185" t="s">
        <v>1</v>
      </c>
      <c r="N382" s="186" t="s">
        <v>38</v>
      </c>
      <c r="O382" s="187">
        <v>0</v>
      </c>
      <c r="P382" s="187">
        <f>O382*H382</f>
        <v>0</v>
      </c>
      <c r="Q382" s="187">
        <v>0</v>
      </c>
      <c r="R382" s="187">
        <f>Q382*H382</f>
        <v>0</v>
      </c>
      <c r="S382" s="187">
        <v>0</v>
      </c>
      <c r="T382" s="188">
        <f>S382*H382</f>
        <v>0</v>
      </c>
      <c r="U382" s="96"/>
      <c r="V382" s="96"/>
      <c r="W382" s="96"/>
      <c r="X382" s="96"/>
      <c r="Y382" s="96"/>
      <c r="Z382" s="96"/>
      <c r="AA382" s="96"/>
      <c r="AB382" s="96"/>
      <c r="AC382" s="96"/>
      <c r="AD382" s="96"/>
      <c r="AE382" s="96"/>
      <c r="AR382" s="189" t="s">
        <v>150</v>
      </c>
      <c r="AT382" s="189" t="s">
        <v>146</v>
      </c>
      <c r="AU382" s="189" t="s">
        <v>82</v>
      </c>
      <c r="AY382" s="88" t="s">
        <v>144</v>
      </c>
      <c r="BE382" s="190">
        <f>IF(N382="základní",J382,0)</f>
        <v>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88" t="s">
        <v>80</v>
      </c>
      <c r="BK382" s="190">
        <f>ROUND(I382*H382,2)</f>
        <v>0</v>
      </c>
      <c r="BL382" s="88" t="s">
        <v>150</v>
      </c>
      <c r="BM382" s="189" t="s">
        <v>617</v>
      </c>
    </row>
    <row r="383" spans="1:65" s="199" customFormat="1">
      <c r="B383" s="200"/>
      <c r="D383" s="193" t="s">
        <v>152</v>
      </c>
      <c r="E383" s="201" t="s">
        <v>1</v>
      </c>
      <c r="F383" s="202" t="s">
        <v>618</v>
      </c>
      <c r="H383" s="203">
        <v>156</v>
      </c>
      <c r="L383" s="200"/>
      <c r="M383" s="204"/>
      <c r="N383" s="205"/>
      <c r="O383" s="205"/>
      <c r="P383" s="205"/>
      <c r="Q383" s="205"/>
      <c r="R383" s="205"/>
      <c r="S383" s="205"/>
      <c r="T383" s="206"/>
      <c r="AT383" s="201" t="s">
        <v>152</v>
      </c>
      <c r="AU383" s="201" t="s">
        <v>82</v>
      </c>
      <c r="AV383" s="199" t="s">
        <v>82</v>
      </c>
      <c r="AW383" s="199" t="s">
        <v>30</v>
      </c>
      <c r="AX383" s="199" t="s">
        <v>80</v>
      </c>
      <c r="AY383" s="201" t="s">
        <v>144</v>
      </c>
    </row>
    <row r="384" spans="1:65" s="100" customFormat="1" ht="24.2" customHeight="1">
      <c r="A384" s="96"/>
      <c r="B384" s="97"/>
      <c r="C384" s="178" t="s">
        <v>619</v>
      </c>
      <c r="D384" s="178" t="s">
        <v>146</v>
      </c>
      <c r="E384" s="179" t="s">
        <v>620</v>
      </c>
      <c r="F384" s="180" t="s">
        <v>621</v>
      </c>
      <c r="G384" s="181" t="s">
        <v>188</v>
      </c>
      <c r="H384" s="182">
        <v>2496</v>
      </c>
      <c r="I384" s="74"/>
      <c r="J384" s="183">
        <f>ROUND(I384*H384,2)</f>
        <v>0</v>
      </c>
      <c r="K384" s="184"/>
      <c r="L384" s="97"/>
      <c r="M384" s="185" t="s">
        <v>1</v>
      </c>
      <c r="N384" s="186" t="s">
        <v>38</v>
      </c>
      <c r="O384" s="187">
        <v>0</v>
      </c>
      <c r="P384" s="187">
        <f>O384*H384</f>
        <v>0</v>
      </c>
      <c r="Q384" s="187">
        <v>0</v>
      </c>
      <c r="R384" s="187">
        <f>Q384*H384</f>
        <v>0</v>
      </c>
      <c r="S384" s="187">
        <v>0</v>
      </c>
      <c r="T384" s="188">
        <f>S384*H384</f>
        <v>0</v>
      </c>
      <c r="U384" s="96"/>
      <c r="V384" s="96"/>
      <c r="W384" s="96"/>
      <c r="X384" s="96"/>
      <c r="Y384" s="96"/>
      <c r="Z384" s="96"/>
      <c r="AA384" s="96"/>
      <c r="AB384" s="96"/>
      <c r="AC384" s="96"/>
      <c r="AD384" s="96"/>
      <c r="AE384" s="96"/>
      <c r="AR384" s="189" t="s">
        <v>150</v>
      </c>
      <c r="AT384" s="189" t="s">
        <v>146</v>
      </c>
      <c r="AU384" s="189" t="s">
        <v>82</v>
      </c>
      <c r="AY384" s="88" t="s">
        <v>144</v>
      </c>
      <c r="BE384" s="190">
        <f>IF(N384="základní",J384,0)</f>
        <v>0</v>
      </c>
      <c r="BF384" s="190">
        <f>IF(N384="snížená",J384,0)</f>
        <v>0</v>
      </c>
      <c r="BG384" s="190">
        <f>IF(N384="zákl. přenesená",J384,0)</f>
        <v>0</v>
      </c>
      <c r="BH384" s="190">
        <f>IF(N384="sníž. přenesená",J384,0)</f>
        <v>0</v>
      </c>
      <c r="BI384" s="190">
        <f>IF(N384="nulová",J384,0)</f>
        <v>0</v>
      </c>
      <c r="BJ384" s="88" t="s">
        <v>80</v>
      </c>
      <c r="BK384" s="190">
        <f>ROUND(I384*H384,2)</f>
        <v>0</v>
      </c>
      <c r="BL384" s="88" t="s">
        <v>150</v>
      </c>
      <c r="BM384" s="189" t="s">
        <v>622</v>
      </c>
    </row>
    <row r="385" spans="1:65" s="199" customFormat="1">
      <c r="B385" s="200"/>
      <c r="D385" s="193" t="s">
        <v>152</v>
      </c>
      <c r="E385" s="201" t="s">
        <v>1</v>
      </c>
      <c r="F385" s="202" t="s">
        <v>623</v>
      </c>
      <c r="H385" s="203">
        <v>2496</v>
      </c>
      <c r="L385" s="200"/>
      <c r="M385" s="204"/>
      <c r="N385" s="205"/>
      <c r="O385" s="205"/>
      <c r="P385" s="205"/>
      <c r="Q385" s="205"/>
      <c r="R385" s="205"/>
      <c r="S385" s="205"/>
      <c r="T385" s="206"/>
      <c r="AT385" s="201" t="s">
        <v>152</v>
      </c>
      <c r="AU385" s="201" t="s">
        <v>82</v>
      </c>
      <c r="AV385" s="199" t="s">
        <v>82</v>
      </c>
      <c r="AW385" s="199" t="s">
        <v>30</v>
      </c>
      <c r="AX385" s="199" t="s">
        <v>80</v>
      </c>
      <c r="AY385" s="201" t="s">
        <v>144</v>
      </c>
    </row>
    <row r="386" spans="1:65" s="100" customFormat="1" ht="37.9" customHeight="1">
      <c r="A386" s="96"/>
      <c r="B386" s="97"/>
      <c r="C386" s="178" t="s">
        <v>624</v>
      </c>
      <c r="D386" s="178" t="s">
        <v>146</v>
      </c>
      <c r="E386" s="179" t="s">
        <v>625</v>
      </c>
      <c r="F386" s="180" t="s">
        <v>626</v>
      </c>
      <c r="G386" s="181" t="s">
        <v>188</v>
      </c>
      <c r="H386" s="182">
        <v>120</v>
      </c>
      <c r="I386" s="74"/>
      <c r="J386" s="183">
        <f>ROUND(I386*H386,2)</f>
        <v>0</v>
      </c>
      <c r="K386" s="184"/>
      <c r="L386" s="97"/>
      <c r="M386" s="185" t="s">
        <v>1</v>
      </c>
      <c r="N386" s="186" t="s">
        <v>38</v>
      </c>
      <c r="O386" s="187">
        <v>0</v>
      </c>
      <c r="P386" s="187">
        <f>O386*H386</f>
        <v>0</v>
      </c>
      <c r="Q386" s="187">
        <v>0</v>
      </c>
      <c r="R386" s="187">
        <f>Q386*H386</f>
        <v>0</v>
      </c>
      <c r="S386" s="187">
        <v>0</v>
      </c>
      <c r="T386" s="188">
        <f>S386*H386</f>
        <v>0</v>
      </c>
      <c r="U386" s="96"/>
      <c r="V386" s="96"/>
      <c r="W386" s="96"/>
      <c r="X386" s="96"/>
      <c r="Y386" s="96"/>
      <c r="Z386" s="96"/>
      <c r="AA386" s="96"/>
      <c r="AB386" s="96"/>
      <c r="AC386" s="96"/>
      <c r="AD386" s="96"/>
      <c r="AE386" s="96"/>
      <c r="AR386" s="189" t="s">
        <v>150</v>
      </c>
      <c r="AT386" s="189" t="s">
        <v>146</v>
      </c>
      <c r="AU386" s="189" t="s">
        <v>82</v>
      </c>
      <c r="AY386" s="88" t="s">
        <v>144</v>
      </c>
      <c r="BE386" s="190">
        <f>IF(N386="základní",J386,0)</f>
        <v>0</v>
      </c>
      <c r="BF386" s="190">
        <f>IF(N386="snížená",J386,0)</f>
        <v>0</v>
      </c>
      <c r="BG386" s="190">
        <f>IF(N386="zákl. přenesená",J386,0)</f>
        <v>0</v>
      </c>
      <c r="BH386" s="190">
        <f>IF(N386="sníž. přenesená",J386,0)</f>
        <v>0</v>
      </c>
      <c r="BI386" s="190">
        <f>IF(N386="nulová",J386,0)</f>
        <v>0</v>
      </c>
      <c r="BJ386" s="88" t="s">
        <v>80</v>
      </c>
      <c r="BK386" s="190">
        <f>ROUND(I386*H386,2)</f>
        <v>0</v>
      </c>
      <c r="BL386" s="88" t="s">
        <v>150</v>
      </c>
      <c r="BM386" s="189" t="s">
        <v>627</v>
      </c>
    </row>
    <row r="387" spans="1:65" s="100" customFormat="1" ht="44.25" customHeight="1">
      <c r="A387" s="96"/>
      <c r="B387" s="97"/>
      <c r="C387" s="178" t="s">
        <v>628</v>
      </c>
      <c r="D387" s="178" t="s">
        <v>146</v>
      </c>
      <c r="E387" s="179" t="s">
        <v>629</v>
      </c>
      <c r="F387" s="180" t="s">
        <v>630</v>
      </c>
      <c r="G387" s="181" t="s">
        <v>188</v>
      </c>
      <c r="H387" s="182">
        <v>36</v>
      </c>
      <c r="I387" s="74"/>
      <c r="J387" s="183">
        <f>ROUND(I387*H387,2)</f>
        <v>0</v>
      </c>
      <c r="K387" s="184"/>
      <c r="L387" s="97"/>
      <c r="M387" s="185" t="s">
        <v>1</v>
      </c>
      <c r="N387" s="186" t="s">
        <v>38</v>
      </c>
      <c r="O387" s="187">
        <v>0</v>
      </c>
      <c r="P387" s="187">
        <f>O387*H387</f>
        <v>0</v>
      </c>
      <c r="Q387" s="187">
        <v>0</v>
      </c>
      <c r="R387" s="187">
        <f>Q387*H387</f>
        <v>0</v>
      </c>
      <c r="S387" s="187">
        <v>0</v>
      </c>
      <c r="T387" s="188">
        <f>S387*H387</f>
        <v>0</v>
      </c>
      <c r="U387" s="96"/>
      <c r="V387" s="96"/>
      <c r="W387" s="96"/>
      <c r="X387" s="96"/>
      <c r="Y387" s="96"/>
      <c r="Z387" s="96"/>
      <c r="AA387" s="96"/>
      <c r="AB387" s="96"/>
      <c r="AC387" s="96"/>
      <c r="AD387" s="96"/>
      <c r="AE387" s="96"/>
      <c r="AR387" s="189" t="s">
        <v>150</v>
      </c>
      <c r="AT387" s="189" t="s">
        <v>146</v>
      </c>
      <c r="AU387" s="189" t="s">
        <v>82</v>
      </c>
      <c r="AY387" s="88" t="s">
        <v>144</v>
      </c>
      <c r="BE387" s="190">
        <f>IF(N387="základní",J387,0)</f>
        <v>0</v>
      </c>
      <c r="BF387" s="190">
        <f>IF(N387="snížená",J387,0)</f>
        <v>0</v>
      </c>
      <c r="BG387" s="190">
        <f>IF(N387="zákl. přenesená",J387,0)</f>
        <v>0</v>
      </c>
      <c r="BH387" s="190">
        <f>IF(N387="sníž. přenesená",J387,0)</f>
        <v>0</v>
      </c>
      <c r="BI387" s="190">
        <f>IF(N387="nulová",J387,0)</f>
        <v>0</v>
      </c>
      <c r="BJ387" s="88" t="s">
        <v>80</v>
      </c>
      <c r="BK387" s="190">
        <f>ROUND(I387*H387,2)</f>
        <v>0</v>
      </c>
      <c r="BL387" s="88" t="s">
        <v>150</v>
      </c>
      <c r="BM387" s="189" t="s">
        <v>631</v>
      </c>
    </row>
    <row r="388" spans="1:65" s="165" customFormat="1" ht="22.9" customHeight="1">
      <c r="B388" s="166"/>
      <c r="D388" s="167" t="s">
        <v>72</v>
      </c>
      <c r="E388" s="176" t="s">
        <v>632</v>
      </c>
      <c r="F388" s="176" t="s">
        <v>633</v>
      </c>
      <c r="J388" s="177">
        <f>BK388</f>
        <v>0</v>
      </c>
      <c r="L388" s="166"/>
      <c r="M388" s="170"/>
      <c r="N388" s="171"/>
      <c r="O388" s="171"/>
      <c r="P388" s="172">
        <f>P389</f>
        <v>0</v>
      </c>
      <c r="Q388" s="171"/>
      <c r="R388" s="172">
        <f>R389</f>
        <v>0</v>
      </c>
      <c r="S388" s="171"/>
      <c r="T388" s="173">
        <f>T389</f>
        <v>0</v>
      </c>
      <c r="AR388" s="167" t="s">
        <v>80</v>
      </c>
      <c r="AT388" s="174" t="s">
        <v>72</v>
      </c>
      <c r="AU388" s="174" t="s">
        <v>80</v>
      </c>
      <c r="AY388" s="167" t="s">
        <v>144</v>
      </c>
      <c r="BK388" s="175">
        <f>BK389</f>
        <v>0</v>
      </c>
    </row>
    <row r="389" spans="1:65" s="100" customFormat="1" ht="49.15" customHeight="1">
      <c r="A389" s="96"/>
      <c r="B389" s="97"/>
      <c r="C389" s="178" t="s">
        <v>634</v>
      </c>
      <c r="D389" s="178" t="s">
        <v>146</v>
      </c>
      <c r="E389" s="179" t="s">
        <v>635</v>
      </c>
      <c r="F389" s="180" t="s">
        <v>636</v>
      </c>
      <c r="G389" s="181" t="s">
        <v>188</v>
      </c>
      <c r="H389" s="182">
        <v>162.851</v>
      </c>
      <c r="I389" s="74"/>
      <c r="J389" s="183">
        <f>ROUND(I389*H389,2)</f>
        <v>0</v>
      </c>
      <c r="K389" s="184"/>
      <c r="L389" s="97"/>
      <c r="M389" s="185" t="s">
        <v>1</v>
      </c>
      <c r="N389" s="186" t="s">
        <v>38</v>
      </c>
      <c r="O389" s="187">
        <v>0</v>
      </c>
      <c r="P389" s="187">
        <f>O389*H389</f>
        <v>0</v>
      </c>
      <c r="Q389" s="187">
        <v>0</v>
      </c>
      <c r="R389" s="187">
        <f>Q389*H389</f>
        <v>0</v>
      </c>
      <c r="S389" s="187">
        <v>0</v>
      </c>
      <c r="T389" s="188">
        <f>S389*H389</f>
        <v>0</v>
      </c>
      <c r="U389" s="96"/>
      <c r="V389" s="96"/>
      <c r="W389" s="96"/>
      <c r="X389" s="96"/>
      <c r="Y389" s="96"/>
      <c r="Z389" s="96"/>
      <c r="AA389" s="96"/>
      <c r="AB389" s="96"/>
      <c r="AC389" s="96"/>
      <c r="AD389" s="96"/>
      <c r="AE389" s="96"/>
      <c r="AR389" s="189" t="s">
        <v>150</v>
      </c>
      <c r="AT389" s="189" t="s">
        <v>146</v>
      </c>
      <c r="AU389" s="189" t="s">
        <v>82</v>
      </c>
      <c r="AY389" s="88" t="s">
        <v>144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88" t="s">
        <v>80</v>
      </c>
      <c r="BK389" s="190">
        <f>ROUND(I389*H389,2)</f>
        <v>0</v>
      </c>
      <c r="BL389" s="88" t="s">
        <v>150</v>
      </c>
      <c r="BM389" s="189" t="s">
        <v>637</v>
      </c>
    </row>
    <row r="390" spans="1:65" s="165" customFormat="1" ht="25.9" customHeight="1">
      <c r="B390" s="166"/>
      <c r="D390" s="167" t="s">
        <v>72</v>
      </c>
      <c r="E390" s="168" t="s">
        <v>638</v>
      </c>
      <c r="F390" s="168" t="s">
        <v>639</v>
      </c>
      <c r="J390" s="169">
        <f>BK390</f>
        <v>0</v>
      </c>
      <c r="L390" s="166"/>
      <c r="M390" s="170"/>
      <c r="N390" s="171"/>
      <c r="O390" s="171"/>
      <c r="P390" s="172">
        <f>P391+P410+P417+P421+P434+P443</f>
        <v>64.308558000000005</v>
      </c>
      <c r="Q390" s="171"/>
      <c r="R390" s="172">
        <f>R391+R410+R417+R421+R434+R443</f>
        <v>1.6080800199999998</v>
      </c>
      <c r="S390" s="171"/>
      <c r="T390" s="173">
        <f>T391+T410+T417+T421+T434+T443</f>
        <v>0</v>
      </c>
      <c r="AR390" s="167" t="s">
        <v>82</v>
      </c>
      <c r="AT390" s="174" t="s">
        <v>72</v>
      </c>
      <c r="AU390" s="174" t="s">
        <v>73</v>
      </c>
      <c r="AY390" s="167" t="s">
        <v>144</v>
      </c>
      <c r="BK390" s="175">
        <f>BK391+BK410+BK417+BK421+BK434+BK443</f>
        <v>0</v>
      </c>
    </row>
    <row r="391" spans="1:65" s="165" customFormat="1" ht="22.9" customHeight="1">
      <c r="B391" s="166"/>
      <c r="D391" s="167" t="s">
        <v>72</v>
      </c>
      <c r="E391" s="176" t="s">
        <v>640</v>
      </c>
      <c r="F391" s="176" t="s">
        <v>641</v>
      </c>
      <c r="J391" s="177">
        <f>BK391</f>
        <v>0</v>
      </c>
      <c r="L391" s="166"/>
      <c r="M391" s="170"/>
      <c r="N391" s="171"/>
      <c r="O391" s="171"/>
      <c r="P391" s="172">
        <f>SUM(P392:P409)</f>
        <v>5.4952920000000001</v>
      </c>
      <c r="Q391" s="171"/>
      <c r="R391" s="172">
        <f>SUM(R392:R409)</f>
        <v>0.68605199999999988</v>
      </c>
      <c r="S391" s="171"/>
      <c r="T391" s="173">
        <f>SUM(T392:T409)</f>
        <v>0</v>
      </c>
      <c r="AR391" s="167" t="s">
        <v>82</v>
      </c>
      <c r="AT391" s="174" t="s">
        <v>72</v>
      </c>
      <c r="AU391" s="174" t="s">
        <v>80</v>
      </c>
      <c r="AY391" s="167" t="s">
        <v>144</v>
      </c>
      <c r="BK391" s="175">
        <f>SUM(BK392:BK409)</f>
        <v>0</v>
      </c>
    </row>
    <row r="392" spans="1:65" s="100" customFormat="1" ht="24.2" customHeight="1">
      <c r="A392" s="96"/>
      <c r="B392" s="97"/>
      <c r="C392" s="178" t="s">
        <v>642</v>
      </c>
      <c r="D392" s="178" t="s">
        <v>146</v>
      </c>
      <c r="E392" s="179" t="s">
        <v>643</v>
      </c>
      <c r="F392" s="180" t="s">
        <v>644</v>
      </c>
      <c r="G392" s="181" t="s">
        <v>232</v>
      </c>
      <c r="H392" s="182">
        <v>107.44199999999999</v>
      </c>
      <c r="I392" s="74"/>
      <c r="J392" s="183">
        <f>ROUND(I392*H392,2)</f>
        <v>0</v>
      </c>
      <c r="K392" s="184"/>
      <c r="L392" s="97"/>
      <c r="M392" s="185" t="s">
        <v>1</v>
      </c>
      <c r="N392" s="186" t="s">
        <v>38</v>
      </c>
      <c r="O392" s="187">
        <v>0.03</v>
      </c>
      <c r="P392" s="187">
        <f>O392*H392</f>
        <v>3.2232599999999998</v>
      </c>
      <c r="Q392" s="187">
        <v>0</v>
      </c>
      <c r="R392" s="187">
        <f>Q392*H392</f>
        <v>0</v>
      </c>
      <c r="S392" s="187">
        <v>0</v>
      </c>
      <c r="T392" s="188">
        <f>S392*H392</f>
        <v>0</v>
      </c>
      <c r="U392" s="96"/>
      <c r="V392" s="96"/>
      <c r="W392" s="96"/>
      <c r="X392" s="96"/>
      <c r="Y392" s="96"/>
      <c r="Z392" s="96"/>
      <c r="AA392" s="96"/>
      <c r="AB392" s="96"/>
      <c r="AC392" s="96"/>
      <c r="AD392" s="96"/>
      <c r="AE392" s="96"/>
      <c r="AR392" s="189" t="s">
        <v>265</v>
      </c>
      <c r="AT392" s="189" t="s">
        <v>146</v>
      </c>
      <c r="AU392" s="189" t="s">
        <v>82</v>
      </c>
      <c r="AY392" s="88" t="s">
        <v>144</v>
      </c>
      <c r="BE392" s="190">
        <f>IF(N392="základní",J392,0)</f>
        <v>0</v>
      </c>
      <c r="BF392" s="190">
        <f>IF(N392="snížená",J392,0)</f>
        <v>0</v>
      </c>
      <c r="BG392" s="190">
        <f>IF(N392="zákl. přenesená",J392,0)</f>
        <v>0</v>
      </c>
      <c r="BH392" s="190">
        <f>IF(N392="sníž. přenesená",J392,0)</f>
        <v>0</v>
      </c>
      <c r="BI392" s="190">
        <f>IF(N392="nulová",J392,0)</f>
        <v>0</v>
      </c>
      <c r="BJ392" s="88" t="s">
        <v>80</v>
      </c>
      <c r="BK392" s="190">
        <f>ROUND(I392*H392,2)</f>
        <v>0</v>
      </c>
      <c r="BL392" s="88" t="s">
        <v>265</v>
      </c>
      <c r="BM392" s="189" t="s">
        <v>645</v>
      </c>
    </row>
    <row r="393" spans="1:65" s="191" customFormat="1">
      <c r="B393" s="192"/>
      <c r="D393" s="193" t="s">
        <v>152</v>
      </c>
      <c r="E393" s="194" t="s">
        <v>1</v>
      </c>
      <c r="F393" s="195" t="s">
        <v>456</v>
      </c>
      <c r="H393" s="194" t="s">
        <v>1</v>
      </c>
      <c r="L393" s="192"/>
      <c r="M393" s="196"/>
      <c r="N393" s="197"/>
      <c r="O393" s="197"/>
      <c r="P393" s="197"/>
      <c r="Q393" s="197"/>
      <c r="R393" s="197"/>
      <c r="S393" s="197"/>
      <c r="T393" s="198"/>
      <c r="AT393" s="194" t="s">
        <v>152</v>
      </c>
      <c r="AU393" s="194" t="s">
        <v>82</v>
      </c>
      <c r="AV393" s="191" t="s">
        <v>80</v>
      </c>
      <c r="AW393" s="191" t="s">
        <v>30</v>
      </c>
      <c r="AX393" s="191" t="s">
        <v>73</v>
      </c>
      <c r="AY393" s="194" t="s">
        <v>144</v>
      </c>
    </row>
    <row r="394" spans="1:65" s="199" customFormat="1">
      <c r="B394" s="200"/>
      <c r="D394" s="193" t="s">
        <v>152</v>
      </c>
      <c r="E394" s="201" t="s">
        <v>1</v>
      </c>
      <c r="F394" s="202" t="s">
        <v>646</v>
      </c>
      <c r="H394" s="203">
        <v>100.1</v>
      </c>
      <c r="L394" s="200"/>
      <c r="M394" s="204"/>
      <c r="N394" s="205"/>
      <c r="O394" s="205"/>
      <c r="P394" s="205"/>
      <c r="Q394" s="205"/>
      <c r="R394" s="205"/>
      <c r="S394" s="205"/>
      <c r="T394" s="206"/>
      <c r="AT394" s="201" t="s">
        <v>152</v>
      </c>
      <c r="AU394" s="201" t="s">
        <v>82</v>
      </c>
      <c r="AV394" s="199" t="s">
        <v>82</v>
      </c>
      <c r="AW394" s="199" t="s">
        <v>30</v>
      </c>
      <c r="AX394" s="199" t="s">
        <v>73</v>
      </c>
      <c r="AY394" s="201" t="s">
        <v>144</v>
      </c>
    </row>
    <row r="395" spans="1:65" s="191" customFormat="1">
      <c r="B395" s="192"/>
      <c r="D395" s="193" t="s">
        <v>152</v>
      </c>
      <c r="E395" s="194" t="s">
        <v>1</v>
      </c>
      <c r="F395" s="195" t="s">
        <v>205</v>
      </c>
      <c r="H395" s="194" t="s">
        <v>1</v>
      </c>
      <c r="L395" s="192"/>
      <c r="M395" s="196"/>
      <c r="N395" s="197"/>
      <c r="O395" s="197"/>
      <c r="P395" s="197"/>
      <c r="Q395" s="197"/>
      <c r="R395" s="197"/>
      <c r="S395" s="197"/>
      <c r="T395" s="198"/>
      <c r="AT395" s="194" t="s">
        <v>152</v>
      </c>
      <c r="AU395" s="194" t="s">
        <v>82</v>
      </c>
      <c r="AV395" s="191" t="s">
        <v>80</v>
      </c>
      <c r="AW395" s="191" t="s">
        <v>30</v>
      </c>
      <c r="AX395" s="191" t="s">
        <v>73</v>
      </c>
      <c r="AY395" s="194" t="s">
        <v>144</v>
      </c>
    </row>
    <row r="396" spans="1:65" s="199" customFormat="1">
      <c r="B396" s="200"/>
      <c r="D396" s="193" t="s">
        <v>152</v>
      </c>
      <c r="E396" s="201" t="s">
        <v>1</v>
      </c>
      <c r="F396" s="202" t="s">
        <v>647</v>
      </c>
      <c r="H396" s="203">
        <v>7.3419999999999996</v>
      </c>
      <c r="L396" s="200"/>
      <c r="M396" s="204"/>
      <c r="N396" s="205"/>
      <c r="O396" s="205"/>
      <c r="P396" s="205"/>
      <c r="Q396" s="205"/>
      <c r="R396" s="205"/>
      <c r="S396" s="205"/>
      <c r="T396" s="206"/>
      <c r="AT396" s="201" t="s">
        <v>152</v>
      </c>
      <c r="AU396" s="201" t="s">
        <v>82</v>
      </c>
      <c r="AV396" s="199" t="s">
        <v>82</v>
      </c>
      <c r="AW396" s="199" t="s">
        <v>30</v>
      </c>
      <c r="AX396" s="199" t="s">
        <v>73</v>
      </c>
      <c r="AY396" s="201" t="s">
        <v>144</v>
      </c>
    </row>
    <row r="397" spans="1:65" s="207" customFormat="1">
      <c r="B397" s="208"/>
      <c r="D397" s="193" t="s">
        <v>152</v>
      </c>
      <c r="E397" s="209" t="s">
        <v>1</v>
      </c>
      <c r="F397" s="210" t="s">
        <v>165</v>
      </c>
      <c r="H397" s="211">
        <v>107.44199999999999</v>
      </c>
      <c r="L397" s="208"/>
      <c r="M397" s="212"/>
      <c r="N397" s="213"/>
      <c r="O397" s="213"/>
      <c r="P397" s="213"/>
      <c r="Q397" s="213"/>
      <c r="R397" s="213"/>
      <c r="S397" s="213"/>
      <c r="T397" s="214"/>
      <c r="AT397" s="209" t="s">
        <v>152</v>
      </c>
      <c r="AU397" s="209" t="s">
        <v>82</v>
      </c>
      <c r="AV397" s="207" t="s">
        <v>150</v>
      </c>
      <c r="AW397" s="207" t="s">
        <v>30</v>
      </c>
      <c r="AX397" s="207" t="s">
        <v>80</v>
      </c>
      <c r="AY397" s="209" t="s">
        <v>144</v>
      </c>
    </row>
    <row r="398" spans="1:65" s="100" customFormat="1" ht="16.5" customHeight="1">
      <c r="A398" s="96"/>
      <c r="B398" s="97"/>
      <c r="C398" s="215" t="s">
        <v>648</v>
      </c>
      <c r="D398" s="215" t="s">
        <v>185</v>
      </c>
      <c r="E398" s="216" t="s">
        <v>649</v>
      </c>
      <c r="F398" s="217" t="s">
        <v>650</v>
      </c>
      <c r="G398" s="218" t="s">
        <v>188</v>
      </c>
      <c r="H398" s="219">
        <v>4.2000000000000003E-2</v>
      </c>
      <c r="I398" s="75"/>
      <c r="J398" s="220">
        <f>ROUND(I398*H398,2)</f>
        <v>0</v>
      </c>
      <c r="K398" s="221"/>
      <c r="L398" s="222"/>
      <c r="M398" s="223" t="s">
        <v>1</v>
      </c>
      <c r="N398" s="224" t="s">
        <v>38</v>
      </c>
      <c r="O398" s="187">
        <v>0</v>
      </c>
      <c r="P398" s="187">
        <f>O398*H398</f>
        <v>0</v>
      </c>
      <c r="Q398" s="187">
        <v>1</v>
      </c>
      <c r="R398" s="187">
        <f>Q398*H398</f>
        <v>4.2000000000000003E-2</v>
      </c>
      <c r="S398" s="187">
        <v>0</v>
      </c>
      <c r="T398" s="188">
        <f>S398*H398</f>
        <v>0</v>
      </c>
      <c r="U398" s="96"/>
      <c r="V398" s="96"/>
      <c r="W398" s="96"/>
      <c r="X398" s="96"/>
      <c r="Y398" s="96"/>
      <c r="Z398" s="96"/>
      <c r="AA398" s="96"/>
      <c r="AB398" s="96"/>
      <c r="AC398" s="96"/>
      <c r="AD398" s="96"/>
      <c r="AE398" s="96"/>
      <c r="AR398" s="189" t="s">
        <v>358</v>
      </c>
      <c r="AT398" s="189" t="s">
        <v>185</v>
      </c>
      <c r="AU398" s="189" t="s">
        <v>82</v>
      </c>
      <c r="AY398" s="88" t="s">
        <v>144</v>
      </c>
      <c r="BE398" s="190">
        <f>IF(N398="základní",J398,0)</f>
        <v>0</v>
      </c>
      <c r="BF398" s="190">
        <f>IF(N398="snížená",J398,0)</f>
        <v>0</v>
      </c>
      <c r="BG398" s="190">
        <f>IF(N398="zákl. přenesená",J398,0)</f>
        <v>0</v>
      </c>
      <c r="BH398" s="190">
        <f>IF(N398="sníž. přenesená",J398,0)</f>
        <v>0</v>
      </c>
      <c r="BI398" s="190">
        <f>IF(N398="nulová",J398,0)</f>
        <v>0</v>
      </c>
      <c r="BJ398" s="88" t="s">
        <v>80</v>
      </c>
      <c r="BK398" s="190">
        <f>ROUND(I398*H398,2)</f>
        <v>0</v>
      </c>
      <c r="BL398" s="88" t="s">
        <v>265</v>
      </c>
      <c r="BM398" s="189" t="s">
        <v>651</v>
      </c>
    </row>
    <row r="399" spans="1:65" s="100" customFormat="1" ht="19.5">
      <c r="A399" s="96"/>
      <c r="B399" s="97"/>
      <c r="C399" s="96"/>
      <c r="D399" s="193" t="s">
        <v>283</v>
      </c>
      <c r="E399" s="96"/>
      <c r="F399" s="225" t="s">
        <v>652</v>
      </c>
      <c r="G399" s="96"/>
      <c r="H399" s="96"/>
      <c r="I399" s="98"/>
      <c r="J399" s="96"/>
      <c r="K399" s="96"/>
      <c r="L399" s="97"/>
      <c r="M399" s="226"/>
      <c r="N399" s="227"/>
      <c r="O399" s="228"/>
      <c r="P399" s="228"/>
      <c r="Q399" s="228"/>
      <c r="R399" s="228"/>
      <c r="S399" s="228"/>
      <c r="T399" s="229"/>
      <c r="U399" s="96"/>
      <c r="V399" s="96"/>
      <c r="W399" s="96"/>
      <c r="X399" s="96"/>
      <c r="Y399" s="96"/>
      <c r="Z399" s="96"/>
      <c r="AA399" s="96"/>
      <c r="AB399" s="96"/>
      <c r="AC399" s="96"/>
      <c r="AD399" s="96"/>
      <c r="AE399" s="96"/>
      <c r="AT399" s="88" t="s">
        <v>283</v>
      </c>
      <c r="AU399" s="88" t="s">
        <v>82</v>
      </c>
    </row>
    <row r="400" spans="1:65" s="199" customFormat="1">
      <c r="B400" s="200"/>
      <c r="D400" s="193" t="s">
        <v>152</v>
      </c>
      <c r="F400" s="202" t="s">
        <v>653</v>
      </c>
      <c r="H400" s="203">
        <v>4.2000000000000003E-2</v>
      </c>
      <c r="L400" s="200"/>
      <c r="M400" s="204"/>
      <c r="N400" s="205"/>
      <c r="O400" s="205"/>
      <c r="P400" s="205"/>
      <c r="Q400" s="205"/>
      <c r="R400" s="205"/>
      <c r="S400" s="205"/>
      <c r="T400" s="206"/>
      <c r="AT400" s="201" t="s">
        <v>152</v>
      </c>
      <c r="AU400" s="201" t="s">
        <v>82</v>
      </c>
      <c r="AV400" s="199" t="s">
        <v>82</v>
      </c>
      <c r="AW400" s="199" t="s">
        <v>3</v>
      </c>
      <c r="AX400" s="199" t="s">
        <v>80</v>
      </c>
      <c r="AY400" s="201" t="s">
        <v>144</v>
      </c>
    </row>
    <row r="401" spans="1:65" s="100" customFormat="1" ht="24.2" customHeight="1">
      <c r="A401" s="96"/>
      <c r="B401" s="97"/>
      <c r="C401" s="178" t="s">
        <v>654</v>
      </c>
      <c r="D401" s="178" t="s">
        <v>146</v>
      </c>
      <c r="E401" s="179" t="s">
        <v>655</v>
      </c>
      <c r="F401" s="180" t="s">
        <v>656</v>
      </c>
      <c r="G401" s="181" t="s">
        <v>232</v>
      </c>
      <c r="H401" s="182">
        <v>107.44199999999999</v>
      </c>
      <c r="I401" s="74"/>
      <c r="J401" s="183">
        <f>ROUND(I401*H401,2)</f>
        <v>0</v>
      </c>
      <c r="K401" s="184"/>
      <c r="L401" s="97"/>
      <c r="M401" s="185" t="s">
        <v>1</v>
      </c>
      <c r="N401" s="186" t="s">
        <v>38</v>
      </c>
      <c r="O401" s="187">
        <v>0</v>
      </c>
      <c r="P401" s="187">
        <f>O401*H401</f>
        <v>0</v>
      </c>
      <c r="Q401" s="187">
        <v>4.0000000000000002E-4</v>
      </c>
      <c r="R401" s="187">
        <f>Q401*H401</f>
        <v>4.2976800000000002E-2</v>
      </c>
      <c r="S401" s="187">
        <v>0</v>
      </c>
      <c r="T401" s="188">
        <f>S401*H401</f>
        <v>0</v>
      </c>
      <c r="U401" s="96"/>
      <c r="V401" s="96"/>
      <c r="W401" s="96"/>
      <c r="X401" s="96"/>
      <c r="Y401" s="96"/>
      <c r="Z401" s="96"/>
      <c r="AA401" s="96"/>
      <c r="AB401" s="96"/>
      <c r="AC401" s="96"/>
      <c r="AD401" s="96"/>
      <c r="AE401" s="96"/>
      <c r="AR401" s="189" t="s">
        <v>265</v>
      </c>
      <c r="AT401" s="189" t="s">
        <v>146</v>
      </c>
      <c r="AU401" s="189" t="s">
        <v>82</v>
      </c>
      <c r="AY401" s="88" t="s">
        <v>144</v>
      </c>
      <c r="BE401" s="190">
        <f>IF(N401="základní",J401,0)</f>
        <v>0</v>
      </c>
      <c r="BF401" s="190">
        <f>IF(N401="snížená",J401,0)</f>
        <v>0</v>
      </c>
      <c r="BG401" s="190">
        <f>IF(N401="zákl. přenesená",J401,0)</f>
        <v>0</v>
      </c>
      <c r="BH401" s="190">
        <f>IF(N401="sníž. přenesená",J401,0)</f>
        <v>0</v>
      </c>
      <c r="BI401" s="190">
        <f>IF(N401="nulová",J401,0)</f>
        <v>0</v>
      </c>
      <c r="BJ401" s="88" t="s">
        <v>80</v>
      </c>
      <c r="BK401" s="190">
        <f>ROUND(I401*H401,2)</f>
        <v>0</v>
      </c>
      <c r="BL401" s="88" t="s">
        <v>265</v>
      </c>
      <c r="BM401" s="189" t="s">
        <v>657</v>
      </c>
    </row>
    <row r="402" spans="1:65" s="191" customFormat="1">
      <c r="B402" s="192"/>
      <c r="D402" s="193" t="s">
        <v>152</v>
      </c>
      <c r="E402" s="194" t="s">
        <v>1</v>
      </c>
      <c r="F402" s="195" t="s">
        <v>456</v>
      </c>
      <c r="H402" s="194" t="s">
        <v>1</v>
      </c>
      <c r="L402" s="192"/>
      <c r="M402" s="196"/>
      <c r="N402" s="197"/>
      <c r="O402" s="197"/>
      <c r="P402" s="197"/>
      <c r="Q402" s="197"/>
      <c r="R402" s="197"/>
      <c r="S402" s="197"/>
      <c r="T402" s="198"/>
      <c r="AT402" s="194" t="s">
        <v>152</v>
      </c>
      <c r="AU402" s="194" t="s">
        <v>82</v>
      </c>
      <c r="AV402" s="191" t="s">
        <v>80</v>
      </c>
      <c r="AW402" s="191" t="s">
        <v>30</v>
      </c>
      <c r="AX402" s="191" t="s">
        <v>73</v>
      </c>
      <c r="AY402" s="194" t="s">
        <v>144</v>
      </c>
    </row>
    <row r="403" spans="1:65" s="199" customFormat="1">
      <c r="B403" s="200"/>
      <c r="D403" s="193" t="s">
        <v>152</v>
      </c>
      <c r="E403" s="201" t="s">
        <v>1</v>
      </c>
      <c r="F403" s="202" t="s">
        <v>646</v>
      </c>
      <c r="H403" s="203">
        <v>100.1</v>
      </c>
      <c r="L403" s="200"/>
      <c r="M403" s="204"/>
      <c r="N403" s="205"/>
      <c r="O403" s="205"/>
      <c r="P403" s="205"/>
      <c r="Q403" s="205"/>
      <c r="R403" s="205"/>
      <c r="S403" s="205"/>
      <c r="T403" s="206"/>
      <c r="AT403" s="201" t="s">
        <v>152</v>
      </c>
      <c r="AU403" s="201" t="s">
        <v>82</v>
      </c>
      <c r="AV403" s="199" t="s">
        <v>82</v>
      </c>
      <c r="AW403" s="199" t="s">
        <v>30</v>
      </c>
      <c r="AX403" s="199" t="s">
        <v>73</v>
      </c>
      <c r="AY403" s="201" t="s">
        <v>144</v>
      </c>
    </row>
    <row r="404" spans="1:65" s="191" customFormat="1">
      <c r="B404" s="192"/>
      <c r="D404" s="193" t="s">
        <v>152</v>
      </c>
      <c r="E404" s="194" t="s">
        <v>1</v>
      </c>
      <c r="F404" s="195" t="s">
        <v>205</v>
      </c>
      <c r="H404" s="194" t="s">
        <v>1</v>
      </c>
      <c r="L404" s="192"/>
      <c r="M404" s="196"/>
      <c r="N404" s="197"/>
      <c r="O404" s="197"/>
      <c r="P404" s="197"/>
      <c r="Q404" s="197"/>
      <c r="R404" s="197"/>
      <c r="S404" s="197"/>
      <c r="T404" s="198"/>
      <c r="AT404" s="194" t="s">
        <v>152</v>
      </c>
      <c r="AU404" s="194" t="s">
        <v>82</v>
      </c>
      <c r="AV404" s="191" t="s">
        <v>80</v>
      </c>
      <c r="AW404" s="191" t="s">
        <v>30</v>
      </c>
      <c r="AX404" s="191" t="s">
        <v>73</v>
      </c>
      <c r="AY404" s="194" t="s">
        <v>144</v>
      </c>
    </row>
    <row r="405" spans="1:65" s="199" customFormat="1">
      <c r="B405" s="200"/>
      <c r="D405" s="193" t="s">
        <v>152</v>
      </c>
      <c r="E405" s="201" t="s">
        <v>1</v>
      </c>
      <c r="F405" s="202" t="s">
        <v>647</v>
      </c>
      <c r="H405" s="203">
        <v>7.3419999999999996</v>
      </c>
      <c r="L405" s="200"/>
      <c r="M405" s="204"/>
      <c r="N405" s="205"/>
      <c r="O405" s="205"/>
      <c r="P405" s="205"/>
      <c r="Q405" s="205"/>
      <c r="R405" s="205"/>
      <c r="S405" s="205"/>
      <c r="T405" s="206"/>
      <c r="AT405" s="201" t="s">
        <v>152</v>
      </c>
      <c r="AU405" s="201" t="s">
        <v>82</v>
      </c>
      <c r="AV405" s="199" t="s">
        <v>82</v>
      </c>
      <c r="AW405" s="199" t="s">
        <v>30</v>
      </c>
      <c r="AX405" s="199" t="s">
        <v>73</v>
      </c>
      <c r="AY405" s="201" t="s">
        <v>144</v>
      </c>
    </row>
    <row r="406" spans="1:65" s="207" customFormat="1">
      <c r="B406" s="208"/>
      <c r="D406" s="193" t="s">
        <v>152</v>
      </c>
      <c r="E406" s="209" t="s">
        <v>1</v>
      </c>
      <c r="F406" s="210" t="s">
        <v>165</v>
      </c>
      <c r="H406" s="211">
        <v>107.44199999999999</v>
      </c>
      <c r="L406" s="208"/>
      <c r="M406" s="212"/>
      <c r="N406" s="213"/>
      <c r="O406" s="213"/>
      <c r="P406" s="213"/>
      <c r="Q406" s="213"/>
      <c r="R406" s="213"/>
      <c r="S406" s="213"/>
      <c r="T406" s="214"/>
      <c r="AT406" s="209" t="s">
        <v>152</v>
      </c>
      <c r="AU406" s="209" t="s">
        <v>82</v>
      </c>
      <c r="AV406" s="207" t="s">
        <v>150</v>
      </c>
      <c r="AW406" s="207" t="s">
        <v>30</v>
      </c>
      <c r="AX406" s="207" t="s">
        <v>80</v>
      </c>
      <c r="AY406" s="209" t="s">
        <v>144</v>
      </c>
    </row>
    <row r="407" spans="1:65" s="100" customFormat="1" ht="37.9" customHeight="1">
      <c r="A407" s="96"/>
      <c r="B407" s="97"/>
      <c r="C407" s="215" t="s">
        <v>658</v>
      </c>
      <c r="D407" s="215" t="s">
        <v>185</v>
      </c>
      <c r="E407" s="216" t="s">
        <v>659</v>
      </c>
      <c r="F407" s="217" t="s">
        <v>660</v>
      </c>
      <c r="G407" s="218" t="s">
        <v>232</v>
      </c>
      <c r="H407" s="219">
        <v>125.224</v>
      </c>
      <c r="I407" s="75"/>
      <c r="J407" s="220">
        <f>ROUND(I407*H407,2)</f>
        <v>0</v>
      </c>
      <c r="K407" s="221"/>
      <c r="L407" s="222"/>
      <c r="M407" s="223" t="s">
        <v>1</v>
      </c>
      <c r="N407" s="224" t="s">
        <v>38</v>
      </c>
      <c r="O407" s="187">
        <v>0</v>
      </c>
      <c r="P407" s="187">
        <f>O407*H407</f>
        <v>0</v>
      </c>
      <c r="Q407" s="187">
        <v>4.7999999999999996E-3</v>
      </c>
      <c r="R407" s="187">
        <f>Q407*H407</f>
        <v>0.60107519999999992</v>
      </c>
      <c r="S407" s="187">
        <v>0</v>
      </c>
      <c r="T407" s="188">
        <f>S407*H407</f>
        <v>0</v>
      </c>
      <c r="U407" s="96"/>
      <c r="V407" s="96"/>
      <c r="W407" s="96"/>
      <c r="X407" s="96"/>
      <c r="Y407" s="96"/>
      <c r="Z407" s="96"/>
      <c r="AA407" s="96"/>
      <c r="AB407" s="96"/>
      <c r="AC407" s="96"/>
      <c r="AD407" s="96"/>
      <c r="AE407" s="96"/>
      <c r="AR407" s="189" t="s">
        <v>358</v>
      </c>
      <c r="AT407" s="189" t="s">
        <v>185</v>
      </c>
      <c r="AU407" s="189" t="s">
        <v>82</v>
      </c>
      <c r="AY407" s="88" t="s">
        <v>144</v>
      </c>
      <c r="BE407" s="190">
        <f>IF(N407="základní",J407,0)</f>
        <v>0</v>
      </c>
      <c r="BF407" s="190">
        <f>IF(N407="snížená",J407,0)</f>
        <v>0</v>
      </c>
      <c r="BG407" s="190">
        <f>IF(N407="zákl. přenesená",J407,0)</f>
        <v>0</v>
      </c>
      <c r="BH407" s="190">
        <f>IF(N407="sníž. přenesená",J407,0)</f>
        <v>0</v>
      </c>
      <c r="BI407" s="190">
        <f>IF(N407="nulová",J407,0)</f>
        <v>0</v>
      </c>
      <c r="BJ407" s="88" t="s">
        <v>80</v>
      </c>
      <c r="BK407" s="190">
        <f>ROUND(I407*H407,2)</f>
        <v>0</v>
      </c>
      <c r="BL407" s="88" t="s">
        <v>265</v>
      </c>
      <c r="BM407" s="189" t="s">
        <v>661</v>
      </c>
    </row>
    <row r="408" spans="1:65" s="199" customFormat="1">
      <c r="B408" s="200"/>
      <c r="D408" s="193" t="s">
        <v>152</v>
      </c>
      <c r="F408" s="202" t="s">
        <v>662</v>
      </c>
      <c r="H408" s="203">
        <v>125.224</v>
      </c>
      <c r="L408" s="200"/>
      <c r="M408" s="204"/>
      <c r="N408" s="205"/>
      <c r="O408" s="205"/>
      <c r="P408" s="205"/>
      <c r="Q408" s="205"/>
      <c r="R408" s="205"/>
      <c r="S408" s="205"/>
      <c r="T408" s="206"/>
      <c r="AT408" s="201" t="s">
        <v>152</v>
      </c>
      <c r="AU408" s="201" t="s">
        <v>82</v>
      </c>
      <c r="AV408" s="199" t="s">
        <v>82</v>
      </c>
      <c r="AW408" s="199" t="s">
        <v>3</v>
      </c>
      <c r="AX408" s="199" t="s">
        <v>80</v>
      </c>
      <c r="AY408" s="201" t="s">
        <v>144</v>
      </c>
    </row>
    <row r="409" spans="1:65" s="100" customFormat="1" ht="33" customHeight="1">
      <c r="A409" s="96"/>
      <c r="B409" s="97"/>
      <c r="C409" s="178" t="s">
        <v>663</v>
      </c>
      <c r="D409" s="178" t="s">
        <v>146</v>
      </c>
      <c r="E409" s="179" t="s">
        <v>664</v>
      </c>
      <c r="F409" s="180" t="s">
        <v>665</v>
      </c>
      <c r="G409" s="181" t="s">
        <v>188</v>
      </c>
      <c r="H409" s="182">
        <v>0.68600000000000005</v>
      </c>
      <c r="I409" s="74"/>
      <c r="J409" s="183">
        <f>ROUND(I409*H409,2)</f>
        <v>0</v>
      </c>
      <c r="K409" s="184"/>
      <c r="L409" s="97"/>
      <c r="M409" s="185" t="s">
        <v>1</v>
      </c>
      <c r="N409" s="186" t="s">
        <v>38</v>
      </c>
      <c r="O409" s="187">
        <v>3.3119999999999998</v>
      </c>
      <c r="P409" s="187">
        <f>O409*H409</f>
        <v>2.2720320000000003</v>
      </c>
      <c r="Q409" s="187">
        <v>0</v>
      </c>
      <c r="R409" s="187">
        <f>Q409*H409</f>
        <v>0</v>
      </c>
      <c r="S409" s="187">
        <v>0</v>
      </c>
      <c r="T409" s="188">
        <f>S409*H409</f>
        <v>0</v>
      </c>
      <c r="U409" s="96"/>
      <c r="V409" s="96"/>
      <c r="W409" s="96"/>
      <c r="X409" s="96"/>
      <c r="Y409" s="96"/>
      <c r="Z409" s="96"/>
      <c r="AA409" s="96"/>
      <c r="AB409" s="96"/>
      <c r="AC409" s="96"/>
      <c r="AD409" s="96"/>
      <c r="AE409" s="96"/>
      <c r="AR409" s="189" t="s">
        <v>265</v>
      </c>
      <c r="AT409" s="189" t="s">
        <v>146</v>
      </c>
      <c r="AU409" s="189" t="s">
        <v>82</v>
      </c>
      <c r="AY409" s="88" t="s">
        <v>144</v>
      </c>
      <c r="BE409" s="190">
        <f>IF(N409="základní",J409,0)</f>
        <v>0</v>
      </c>
      <c r="BF409" s="190">
        <f>IF(N409="snížená",J409,0)</f>
        <v>0</v>
      </c>
      <c r="BG409" s="190">
        <f>IF(N409="zákl. přenesená",J409,0)</f>
        <v>0</v>
      </c>
      <c r="BH409" s="190">
        <f>IF(N409="sníž. přenesená",J409,0)</f>
        <v>0</v>
      </c>
      <c r="BI409" s="190">
        <f>IF(N409="nulová",J409,0)</f>
        <v>0</v>
      </c>
      <c r="BJ409" s="88" t="s">
        <v>80</v>
      </c>
      <c r="BK409" s="190">
        <f>ROUND(I409*H409,2)</f>
        <v>0</v>
      </c>
      <c r="BL409" s="88" t="s">
        <v>265</v>
      </c>
      <c r="BM409" s="189" t="s">
        <v>666</v>
      </c>
    </row>
    <row r="410" spans="1:65" s="165" customFormat="1" ht="22.9" customHeight="1">
      <c r="B410" s="166"/>
      <c r="D410" s="167" t="s">
        <v>72</v>
      </c>
      <c r="E410" s="176" t="s">
        <v>667</v>
      </c>
      <c r="F410" s="176" t="s">
        <v>668</v>
      </c>
      <c r="J410" s="177">
        <f>BK410</f>
        <v>0</v>
      </c>
      <c r="L410" s="166"/>
      <c r="M410" s="170"/>
      <c r="N410" s="171"/>
      <c r="O410" s="171"/>
      <c r="P410" s="172">
        <f>SUM(P411:P416)</f>
        <v>8.4029480000000003</v>
      </c>
      <c r="Q410" s="171"/>
      <c r="R410" s="172">
        <f>SUM(R411:R416)</f>
        <v>8.7480000000000002E-2</v>
      </c>
      <c r="S410" s="171"/>
      <c r="T410" s="173">
        <f>SUM(T411:T416)</f>
        <v>0</v>
      </c>
      <c r="AR410" s="167" t="s">
        <v>82</v>
      </c>
      <c r="AT410" s="174" t="s">
        <v>72</v>
      </c>
      <c r="AU410" s="174" t="s">
        <v>80</v>
      </c>
      <c r="AY410" s="167" t="s">
        <v>144</v>
      </c>
      <c r="BK410" s="175">
        <f>SUM(BK411:BK416)</f>
        <v>0</v>
      </c>
    </row>
    <row r="411" spans="1:65" s="100" customFormat="1" ht="24.2" customHeight="1">
      <c r="A411" s="96"/>
      <c r="B411" s="97"/>
      <c r="C411" s="178" t="s">
        <v>669</v>
      </c>
      <c r="D411" s="178" t="s">
        <v>146</v>
      </c>
      <c r="E411" s="179" t="s">
        <v>670</v>
      </c>
      <c r="F411" s="180" t="s">
        <v>671</v>
      </c>
      <c r="G411" s="181" t="s">
        <v>299</v>
      </c>
      <c r="H411" s="182">
        <v>2</v>
      </c>
      <c r="I411" s="74"/>
      <c r="J411" s="183">
        <f>ROUND(I411*H411,2)</f>
        <v>0</v>
      </c>
      <c r="K411" s="184"/>
      <c r="L411" s="97"/>
      <c r="M411" s="185" t="s">
        <v>1</v>
      </c>
      <c r="N411" s="186" t="s">
        <v>38</v>
      </c>
      <c r="O411" s="187">
        <v>0</v>
      </c>
      <c r="P411" s="187">
        <f>O411*H411</f>
        <v>0</v>
      </c>
      <c r="Q411" s="187">
        <v>9.2000000000000003E-4</v>
      </c>
      <c r="R411" s="187">
        <f>Q411*H411</f>
        <v>1.8400000000000001E-3</v>
      </c>
      <c r="S411" s="187">
        <v>0</v>
      </c>
      <c r="T411" s="188">
        <f>S411*H411</f>
        <v>0</v>
      </c>
      <c r="U411" s="96"/>
      <c r="V411" s="96"/>
      <c r="W411" s="96"/>
      <c r="X411" s="96"/>
      <c r="Y411" s="96"/>
      <c r="Z411" s="96"/>
      <c r="AA411" s="96"/>
      <c r="AB411" s="96"/>
      <c r="AC411" s="96"/>
      <c r="AD411" s="96"/>
      <c r="AE411" s="96"/>
      <c r="AR411" s="189" t="s">
        <v>265</v>
      </c>
      <c r="AT411" s="189" t="s">
        <v>146</v>
      </c>
      <c r="AU411" s="189" t="s">
        <v>82</v>
      </c>
      <c r="AY411" s="88" t="s">
        <v>144</v>
      </c>
      <c r="BE411" s="190">
        <f>IF(N411="základní",J411,0)</f>
        <v>0</v>
      </c>
      <c r="BF411" s="190">
        <f>IF(N411="snížená",J411,0)</f>
        <v>0</v>
      </c>
      <c r="BG411" s="190">
        <f>IF(N411="zákl. přenesená",J411,0)</f>
        <v>0</v>
      </c>
      <c r="BH411" s="190">
        <f>IF(N411="sníž. přenesená",J411,0)</f>
        <v>0</v>
      </c>
      <c r="BI411" s="190">
        <f>IF(N411="nulová",J411,0)</f>
        <v>0</v>
      </c>
      <c r="BJ411" s="88" t="s">
        <v>80</v>
      </c>
      <c r="BK411" s="190">
        <f>ROUND(I411*H411,2)</f>
        <v>0</v>
      </c>
      <c r="BL411" s="88" t="s">
        <v>265</v>
      </c>
      <c r="BM411" s="189" t="s">
        <v>672</v>
      </c>
    </row>
    <row r="412" spans="1:65" s="100" customFormat="1" ht="16.5" customHeight="1">
      <c r="A412" s="96"/>
      <c r="B412" s="97"/>
      <c r="C412" s="215" t="s">
        <v>673</v>
      </c>
      <c r="D412" s="215" t="s">
        <v>185</v>
      </c>
      <c r="E412" s="216" t="s">
        <v>674</v>
      </c>
      <c r="F412" s="217" t="s">
        <v>675</v>
      </c>
      <c r="G412" s="218" t="s">
        <v>299</v>
      </c>
      <c r="H412" s="219">
        <v>2</v>
      </c>
      <c r="I412" s="75"/>
      <c r="J412" s="220">
        <f>ROUND(I412*H412,2)</f>
        <v>0</v>
      </c>
      <c r="K412" s="221"/>
      <c r="L412" s="222"/>
      <c r="M412" s="223" t="s">
        <v>1</v>
      </c>
      <c r="N412" s="224" t="s">
        <v>38</v>
      </c>
      <c r="O412" s="187">
        <v>0</v>
      </c>
      <c r="P412" s="187">
        <f>O412*H412</f>
        <v>0</v>
      </c>
      <c r="Q412" s="187">
        <v>2.5440000000000001E-2</v>
      </c>
      <c r="R412" s="187">
        <f>Q412*H412</f>
        <v>5.0880000000000002E-2</v>
      </c>
      <c r="S412" s="187">
        <v>0</v>
      </c>
      <c r="T412" s="188">
        <f>S412*H412</f>
        <v>0</v>
      </c>
      <c r="U412" s="96"/>
      <c r="V412" s="96"/>
      <c r="W412" s="96"/>
      <c r="X412" s="96"/>
      <c r="Y412" s="96"/>
      <c r="Z412" s="96"/>
      <c r="AA412" s="96"/>
      <c r="AB412" s="96"/>
      <c r="AC412" s="96"/>
      <c r="AD412" s="96"/>
      <c r="AE412" s="96"/>
      <c r="AR412" s="189" t="s">
        <v>358</v>
      </c>
      <c r="AT412" s="189" t="s">
        <v>185</v>
      </c>
      <c r="AU412" s="189" t="s">
        <v>82</v>
      </c>
      <c r="AY412" s="88" t="s">
        <v>144</v>
      </c>
      <c r="BE412" s="190">
        <f>IF(N412="základní",J412,0)</f>
        <v>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88" t="s">
        <v>80</v>
      </c>
      <c r="BK412" s="190">
        <f>ROUND(I412*H412,2)</f>
        <v>0</v>
      </c>
      <c r="BL412" s="88" t="s">
        <v>265</v>
      </c>
      <c r="BM412" s="189" t="s">
        <v>676</v>
      </c>
    </row>
    <row r="413" spans="1:65" s="100" customFormat="1" ht="19.5">
      <c r="A413" s="96"/>
      <c r="B413" s="97"/>
      <c r="C413" s="96"/>
      <c r="D413" s="193" t="s">
        <v>283</v>
      </c>
      <c r="E413" s="96"/>
      <c r="F413" s="225" t="s">
        <v>677</v>
      </c>
      <c r="G413" s="96"/>
      <c r="H413" s="96"/>
      <c r="I413" s="98"/>
      <c r="J413" s="96"/>
      <c r="K413" s="96"/>
      <c r="L413" s="97"/>
      <c r="M413" s="226"/>
      <c r="N413" s="227"/>
      <c r="O413" s="228"/>
      <c r="P413" s="228"/>
      <c r="Q413" s="228"/>
      <c r="R413" s="228"/>
      <c r="S413" s="228"/>
      <c r="T413" s="229"/>
      <c r="U413" s="96"/>
      <c r="V413" s="96"/>
      <c r="W413" s="96"/>
      <c r="X413" s="96"/>
      <c r="Y413" s="96"/>
      <c r="Z413" s="96"/>
      <c r="AA413" s="96"/>
      <c r="AB413" s="96"/>
      <c r="AC413" s="96"/>
      <c r="AD413" s="96"/>
      <c r="AE413" s="96"/>
      <c r="AT413" s="88" t="s">
        <v>283</v>
      </c>
      <c r="AU413" s="88" t="s">
        <v>82</v>
      </c>
    </row>
    <row r="414" spans="1:65" s="100" customFormat="1" ht="24.2" customHeight="1">
      <c r="A414" s="96"/>
      <c r="B414" s="97"/>
      <c r="C414" s="178" t="s">
        <v>678</v>
      </c>
      <c r="D414" s="178" t="s">
        <v>146</v>
      </c>
      <c r="E414" s="179" t="s">
        <v>679</v>
      </c>
      <c r="F414" s="180" t="s">
        <v>680</v>
      </c>
      <c r="G414" s="181" t="s">
        <v>299</v>
      </c>
      <c r="H414" s="182">
        <v>1</v>
      </c>
      <c r="I414" s="74"/>
      <c r="J414" s="183">
        <f>ROUND(I414*H414,2)</f>
        <v>0</v>
      </c>
      <c r="K414" s="184"/>
      <c r="L414" s="97"/>
      <c r="M414" s="185" t="s">
        <v>1</v>
      </c>
      <c r="N414" s="186" t="s">
        <v>38</v>
      </c>
      <c r="O414" s="187">
        <v>8.1590000000000007</v>
      </c>
      <c r="P414" s="187">
        <f>O414*H414</f>
        <v>8.1590000000000007</v>
      </c>
      <c r="Q414" s="187">
        <v>8.8000000000000003E-4</v>
      </c>
      <c r="R414" s="187">
        <f>Q414*H414</f>
        <v>8.8000000000000003E-4</v>
      </c>
      <c r="S414" s="187">
        <v>0</v>
      </c>
      <c r="T414" s="188">
        <f>S414*H414</f>
        <v>0</v>
      </c>
      <c r="U414" s="96"/>
      <c r="V414" s="96"/>
      <c r="W414" s="96"/>
      <c r="X414" s="96"/>
      <c r="Y414" s="96"/>
      <c r="Z414" s="96"/>
      <c r="AA414" s="96"/>
      <c r="AB414" s="96"/>
      <c r="AC414" s="96"/>
      <c r="AD414" s="96"/>
      <c r="AE414" s="96"/>
      <c r="AR414" s="189" t="s">
        <v>265</v>
      </c>
      <c r="AT414" s="189" t="s">
        <v>146</v>
      </c>
      <c r="AU414" s="189" t="s">
        <v>82</v>
      </c>
      <c r="AY414" s="88" t="s">
        <v>144</v>
      </c>
      <c r="BE414" s="190">
        <f>IF(N414="základní",J414,0)</f>
        <v>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88" t="s">
        <v>80</v>
      </c>
      <c r="BK414" s="190">
        <f>ROUND(I414*H414,2)</f>
        <v>0</v>
      </c>
      <c r="BL414" s="88" t="s">
        <v>265</v>
      </c>
      <c r="BM414" s="189" t="s">
        <v>681</v>
      </c>
    </row>
    <row r="415" spans="1:65" s="100" customFormat="1" ht="16.5" customHeight="1">
      <c r="A415" s="96"/>
      <c r="B415" s="97"/>
      <c r="C415" s="215" t="s">
        <v>682</v>
      </c>
      <c r="D415" s="215" t="s">
        <v>185</v>
      </c>
      <c r="E415" s="216" t="s">
        <v>683</v>
      </c>
      <c r="F415" s="217" t="s">
        <v>684</v>
      </c>
      <c r="G415" s="218" t="s">
        <v>299</v>
      </c>
      <c r="H415" s="219">
        <v>1</v>
      </c>
      <c r="I415" s="75"/>
      <c r="J415" s="220">
        <f>ROUND(I415*H415,2)</f>
        <v>0</v>
      </c>
      <c r="K415" s="221"/>
      <c r="L415" s="222"/>
      <c r="M415" s="223" t="s">
        <v>1</v>
      </c>
      <c r="N415" s="224" t="s">
        <v>38</v>
      </c>
      <c r="O415" s="187">
        <v>0</v>
      </c>
      <c r="P415" s="187">
        <f>O415*H415</f>
        <v>0</v>
      </c>
      <c r="Q415" s="187">
        <v>3.388E-2</v>
      </c>
      <c r="R415" s="187">
        <f>Q415*H415</f>
        <v>3.388E-2</v>
      </c>
      <c r="S415" s="187">
        <v>0</v>
      </c>
      <c r="T415" s="188">
        <f>S415*H415</f>
        <v>0</v>
      </c>
      <c r="U415" s="96"/>
      <c r="V415" s="96"/>
      <c r="W415" s="96"/>
      <c r="X415" s="96"/>
      <c r="Y415" s="96"/>
      <c r="Z415" s="96"/>
      <c r="AA415" s="96"/>
      <c r="AB415" s="96"/>
      <c r="AC415" s="96"/>
      <c r="AD415" s="96"/>
      <c r="AE415" s="96"/>
      <c r="AR415" s="189" t="s">
        <v>358</v>
      </c>
      <c r="AT415" s="189" t="s">
        <v>185</v>
      </c>
      <c r="AU415" s="189" t="s">
        <v>82</v>
      </c>
      <c r="AY415" s="88" t="s">
        <v>144</v>
      </c>
      <c r="BE415" s="190">
        <f>IF(N415="základní",J415,0)</f>
        <v>0</v>
      </c>
      <c r="BF415" s="190">
        <f>IF(N415="snížená",J415,0)</f>
        <v>0</v>
      </c>
      <c r="BG415" s="190">
        <f>IF(N415="zákl. přenesená",J415,0)</f>
        <v>0</v>
      </c>
      <c r="BH415" s="190">
        <f>IF(N415="sníž. přenesená",J415,0)</f>
        <v>0</v>
      </c>
      <c r="BI415" s="190">
        <f>IF(N415="nulová",J415,0)</f>
        <v>0</v>
      </c>
      <c r="BJ415" s="88" t="s">
        <v>80</v>
      </c>
      <c r="BK415" s="190">
        <f>ROUND(I415*H415,2)</f>
        <v>0</v>
      </c>
      <c r="BL415" s="88" t="s">
        <v>265</v>
      </c>
      <c r="BM415" s="189" t="s">
        <v>685</v>
      </c>
    </row>
    <row r="416" spans="1:65" s="100" customFormat="1" ht="24.2" customHeight="1">
      <c r="A416" s="96"/>
      <c r="B416" s="97"/>
      <c r="C416" s="178" t="s">
        <v>686</v>
      </c>
      <c r="D416" s="178" t="s">
        <v>146</v>
      </c>
      <c r="E416" s="179" t="s">
        <v>687</v>
      </c>
      <c r="F416" s="180" t="s">
        <v>688</v>
      </c>
      <c r="G416" s="181" t="s">
        <v>188</v>
      </c>
      <c r="H416" s="182">
        <v>8.6999999999999994E-2</v>
      </c>
      <c r="I416" s="74"/>
      <c r="J416" s="183">
        <f>ROUND(I416*H416,2)</f>
        <v>0</v>
      </c>
      <c r="K416" s="184"/>
      <c r="L416" s="97"/>
      <c r="M416" s="185" t="s">
        <v>1</v>
      </c>
      <c r="N416" s="186" t="s">
        <v>38</v>
      </c>
      <c r="O416" s="187">
        <v>2.8039999999999998</v>
      </c>
      <c r="P416" s="187">
        <f>O416*H416</f>
        <v>0.24394799999999997</v>
      </c>
      <c r="Q416" s="187">
        <v>0</v>
      </c>
      <c r="R416" s="187">
        <f>Q416*H416</f>
        <v>0</v>
      </c>
      <c r="S416" s="187">
        <v>0</v>
      </c>
      <c r="T416" s="188">
        <f>S416*H416</f>
        <v>0</v>
      </c>
      <c r="U416" s="96"/>
      <c r="V416" s="96"/>
      <c r="W416" s="96"/>
      <c r="X416" s="96"/>
      <c r="Y416" s="96"/>
      <c r="Z416" s="96"/>
      <c r="AA416" s="96"/>
      <c r="AB416" s="96"/>
      <c r="AC416" s="96"/>
      <c r="AD416" s="96"/>
      <c r="AE416" s="96"/>
      <c r="AR416" s="189" t="s">
        <v>265</v>
      </c>
      <c r="AT416" s="189" t="s">
        <v>146</v>
      </c>
      <c r="AU416" s="189" t="s">
        <v>82</v>
      </c>
      <c r="AY416" s="88" t="s">
        <v>144</v>
      </c>
      <c r="BE416" s="190">
        <f>IF(N416="základní",J416,0)</f>
        <v>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88" t="s">
        <v>80</v>
      </c>
      <c r="BK416" s="190">
        <f>ROUND(I416*H416,2)</f>
        <v>0</v>
      </c>
      <c r="BL416" s="88" t="s">
        <v>265</v>
      </c>
      <c r="BM416" s="189" t="s">
        <v>689</v>
      </c>
    </row>
    <row r="417" spans="1:65" s="165" customFormat="1" ht="22.9" customHeight="1">
      <c r="B417" s="166"/>
      <c r="D417" s="167" t="s">
        <v>72</v>
      </c>
      <c r="E417" s="176" t="s">
        <v>690</v>
      </c>
      <c r="F417" s="176" t="s">
        <v>691</v>
      </c>
      <c r="J417" s="177">
        <f>BK417</f>
        <v>0</v>
      </c>
      <c r="L417" s="166"/>
      <c r="M417" s="170"/>
      <c r="N417" s="171"/>
      <c r="O417" s="171"/>
      <c r="P417" s="172">
        <f>SUM(P418:P420)</f>
        <v>5.3360000000000003</v>
      </c>
      <c r="Q417" s="171"/>
      <c r="R417" s="172">
        <f>SUM(R418:R420)</f>
        <v>9.1999999999999998E-2</v>
      </c>
      <c r="S417" s="171"/>
      <c r="T417" s="173">
        <f>SUM(T418:T420)</f>
        <v>0</v>
      </c>
      <c r="AR417" s="167" t="s">
        <v>82</v>
      </c>
      <c r="AT417" s="174" t="s">
        <v>72</v>
      </c>
      <c r="AU417" s="174" t="s">
        <v>80</v>
      </c>
      <c r="AY417" s="167" t="s">
        <v>144</v>
      </c>
      <c r="BK417" s="175">
        <f>SUM(BK418:BK420)</f>
        <v>0</v>
      </c>
    </row>
    <row r="418" spans="1:65" s="100" customFormat="1" ht="24.2" customHeight="1">
      <c r="A418" s="96"/>
      <c r="B418" s="97"/>
      <c r="C418" s="178" t="s">
        <v>692</v>
      </c>
      <c r="D418" s="178" t="s">
        <v>146</v>
      </c>
      <c r="E418" s="179" t="s">
        <v>693</v>
      </c>
      <c r="F418" s="180" t="s">
        <v>694</v>
      </c>
      <c r="G418" s="181" t="s">
        <v>695</v>
      </c>
      <c r="H418" s="182">
        <v>92</v>
      </c>
      <c r="I418" s="74"/>
      <c r="J418" s="183">
        <f>ROUND(I418*H418,2)</f>
        <v>0</v>
      </c>
      <c r="K418" s="184"/>
      <c r="L418" s="97"/>
      <c r="M418" s="185" t="s">
        <v>1</v>
      </c>
      <c r="N418" s="186" t="s">
        <v>38</v>
      </c>
      <c r="O418" s="187">
        <v>5.8000000000000003E-2</v>
      </c>
      <c r="P418" s="187">
        <f>O418*H418</f>
        <v>5.3360000000000003</v>
      </c>
      <c r="Q418" s="187">
        <v>0</v>
      </c>
      <c r="R418" s="187">
        <f>Q418*H418</f>
        <v>0</v>
      </c>
      <c r="S418" s="187">
        <v>0</v>
      </c>
      <c r="T418" s="188">
        <f>S418*H418</f>
        <v>0</v>
      </c>
      <c r="U418" s="96"/>
      <c r="V418" s="96"/>
      <c r="W418" s="96"/>
      <c r="X418" s="96"/>
      <c r="Y418" s="96"/>
      <c r="Z418" s="96"/>
      <c r="AA418" s="96"/>
      <c r="AB418" s="96"/>
      <c r="AC418" s="96"/>
      <c r="AD418" s="96"/>
      <c r="AE418" s="96"/>
      <c r="AR418" s="189" t="s">
        <v>265</v>
      </c>
      <c r="AT418" s="189" t="s">
        <v>146</v>
      </c>
      <c r="AU418" s="189" t="s">
        <v>82</v>
      </c>
      <c r="AY418" s="88" t="s">
        <v>144</v>
      </c>
      <c r="BE418" s="190">
        <f>IF(N418="základní",J418,0)</f>
        <v>0</v>
      </c>
      <c r="BF418" s="190">
        <f>IF(N418="snížená",J418,0)</f>
        <v>0</v>
      </c>
      <c r="BG418" s="190">
        <f>IF(N418="zákl. přenesená",J418,0)</f>
        <v>0</v>
      </c>
      <c r="BH418" s="190">
        <f>IF(N418="sníž. přenesená",J418,0)</f>
        <v>0</v>
      </c>
      <c r="BI418" s="190">
        <f>IF(N418="nulová",J418,0)</f>
        <v>0</v>
      </c>
      <c r="BJ418" s="88" t="s">
        <v>80</v>
      </c>
      <c r="BK418" s="190">
        <f>ROUND(I418*H418,2)</f>
        <v>0</v>
      </c>
      <c r="BL418" s="88" t="s">
        <v>265</v>
      </c>
      <c r="BM418" s="189" t="s">
        <v>696</v>
      </c>
    </row>
    <row r="419" spans="1:65" s="100" customFormat="1" ht="16.5" customHeight="1">
      <c r="A419" s="96"/>
      <c r="B419" s="97"/>
      <c r="C419" s="215" t="s">
        <v>697</v>
      </c>
      <c r="D419" s="215" t="s">
        <v>185</v>
      </c>
      <c r="E419" s="216" t="s">
        <v>698</v>
      </c>
      <c r="F419" s="217" t="s">
        <v>699</v>
      </c>
      <c r="G419" s="218" t="s">
        <v>299</v>
      </c>
      <c r="H419" s="219">
        <v>1</v>
      </c>
      <c r="I419" s="75"/>
      <c r="J419" s="220">
        <f>ROUND(I419*H419,2)</f>
        <v>0</v>
      </c>
      <c r="K419" s="221"/>
      <c r="L419" s="222"/>
      <c r="M419" s="223" t="s">
        <v>1</v>
      </c>
      <c r="N419" s="224" t="s">
        <v>38</v>
      </c>
      <c r="O419" s="187">
        <v>0</v>
      </c>
      <c r="P419" s="187">
        <f>O419*H419</f>
        <v>0</v>
      </c>
      <c r="Q419" s="187">
        <v>9.1999999999999998E-2</v>
      </c>
      <c r="R419" s="187">
        <f>Q419*H419</f>
        <v>9.1999999999999998E-2</v>
      </c>
      <c r="S419" s="187">
        <v>0</v>
      </c>
      <c r="T419" s="188">
        <f>S419*H419</f>
        <v>0</v>
      </c>
      <c r="U419" s="96"/>
      <c r="V419" s="96"/>
      <c r="W419" s="96"/>
      <c r="X419" s="96"/>
      <c r="Y419" s="96"/>
      <c r="Z419" s="96"/>
      <c r="AA419" s="96"/>
      <c r="AB419" s="96"/>
      <c r="AC419" s="96"/>
      <c r="AD419" s="96"/>
      <c r="AE419" s="96"/>
      <c r="AR419" s="189" t="s">
        <v>358</v>
      </c>
      <c r="AT419" s="189" t="s">
        <v>185</v>
      </c>
      <c r="AU419" s="189" t="s">
        <v>82</v>
      </c>
      <c r="AY419" s="88" t="s">
        <v>144</v>
      </c>
      <c r="BE419" s="190">
        <f>IF(N419="základní",J419,0)</f>
        <v>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88" t="s">
        <v>80</v>
      </c>
      <c r="BK419" s="190">
        <f>ROUND(I419*H419,2)</f>
        <v>0</v>
      </c>
      <c r="BL419" s="88" t="s">
        <v>265</v>
      </c>
      <c r="BM419" s="189" t="s">
        <v>700</v>
      </c>
    </row>
    <row r="420" spans="1:65" s="100" customFormat="1" ht="24.2" customHeight="1">
      <c r="A420" s="96"/>
      <c r="B420" s="97"/>
      <c r="C420" s="178" t="s">
        <v>701</v>
      </c>
      <c r="D420" s="178" t="s">
        <v>146</v>
      </c>
      <c r="E420" s="179" t="s">
        <v>702</v>
      </c>
      <c r="F420" s="180" t="s">
        <v>703</v>
      </c>
      <c r="G420" s="181" t="s">
        <v>188</v>
      </c>
      <c r="H420" s="182">
        <v>9.1999999999999998E-2</v>
      </c>
      <c r="I420" s="74"/>
      <c r="J420" s="183">
        <f>ROUND(I420*H420,2)</f>
        <v>0</v>
      </c>
      <c r="K420" s="184"/>
      <c r="L420" s="97"/>
      <c r="M420" s="185" t="s">
        <v>1</v>
      </c>
      <c r="N420" s="186" t="s">
        <v>38</v>
      </c>
      <c r="O420" s="187">
        <v>0</v>
      </c>
      <c r="P420" s="187">
        <f>O420*H420</f>
        <v>0</v>
      </c>
      <c r="Q420" s="187">
        <v>0</v>
      </c>
      <c r="R420" s="187">
        <f>Q420*H420</f>
        <v>0</v>
      </c>
      <c r="S420" s="187">
        <v>0</v>
      </c>
      <c r="T420" s="188">
        <f>S420*H420</f>
        <v>0</v>
      </c>
      <c r="U420" s="96"/>
      <c r="V420" s="96"/>
      <c r="W420" s="96"/>
      <c r="X420" s="96"/>
      <c r="Y420" s="96"/>
      <c r="Z420" s="96"/>
      <c r="AA420" s="96"/>
      <c r="AB420" s="96"/>
      <c r="AC420" s="96"/>
      <c r="AD420" s="96"/>
      <c r="AE420" s="96"/>
      <c r="AR420" s="189" t="s">
        <v>265</v>
      </c>
      <c r="AT420" s="189" t="s">
        <v>146</v>
      </c>
      <c r="AU420" s="189" t="s">
        <v>82</v>
      </c>
      <c r="AY420" s="88" t="s">
        <v>144</v>
      </c>
      <c r="BE420" s="190">
        <f>IF(N420="základní",J420,0)</f>
        <v>0</v>
      </c>
      <c r="BF420" s="190">
        <f>IF(N420="snížená",J420,0)</f>
        <v>0</v>
      </c>
      <c r="BG420" s="190">
        <f>IF(N420="zákl. přenesená",J420,0)</f>
        <v>0</v>
      </c>
      <c r="BH420" s="190">
        <f>IF(N420="sníž. přenesená",J420,0)</f>
        <v>0</v>
      </c>
      <c r="BI420" s="190">
        <f>IF(N420="nulová",J420,0)</f>
        <v>0</v>
      </c>
      <c r="BJ420" s="88" t="s">
        <v>80</v>
      </c>
      <c r="BK420" s="190">
        <f>ROUND(I420*H420,2)</f>
        <v>0</v>
      </c>
      <c r="BL420" s="88" t="s">
        <v>265</v>
      </c>
      <c r="BM420" s="189" t="s">
        <v>704</v>
      </c>
    </row>
    <row r="421" spans="1:65" s="165" customFormat="1" ht="22.9" customHeight="1">
      <c r="B421" s="166"/>
      <c r="D421" s="167" t="s">
        <v>72</v>
      </c>
      <c r="E421" s="176" t="s">
        <v>705</v>
      </c>
      <c r="F421" s="176" t="s">
        <v>706</v>
      </c>
      <c r="J421" s="177">
        <f>BK421</f>
        <v>0</v>
      </c>
      <c r="L421" s="166"/>
      <c r="M421" s="170"/>
      <c r="N421" s="171"/>
      <c r="O421" s="171"/>
      <c r="P421" s="172">
        <f>SUM(P422:P433)</f>
        <v>15.223279999999999</v>
      </c>
      <c r="Q421" s="171"/>
      <c r="R421" s="172">
        <f>SUM(R422:R433)</f>
        <v>0.1425574</v>
      </c>
      <c r="S421" s="171"/>
      <c r="T421" s="173">
        <f>SUM(T422:T433)</f>
        <v>0</v>
      </c>
      <c r="AR421" s="167" t="s">
        <v>82</v>
      </c>
      <c r="AT421" s="174" t="s">
        <v>72</v>
      </c>
      <c r="AU421" s="174" t="s">
        <v>80</v>
      </c>
      <c r="AY421" s="167" t="s">
        <v>144</v>
      </c>
      <c r="BK421" s="175">
        <f>SUM(BK422:BK433)</f>
        <v>0</v>
      </c>
    </row>
    <row r="422" spans="1:65" s="100" customFormat="1" ht="16.5" customHeight="1">
      <c r="A422" s="96"/>
      <c r="B422" s="97"/>
      <c r="C422" s="178" t="s">
        <v>707</v>
      </c>
      <c r="D422" s="178" t="s">
        <v>146</v>
      </c>
      <c r="E422" s="179" t="s">
        <v>708</v>
      </c>
      <c r="F422" s="180" t="s">
        <v>709</v>
      </c>
      <c r="G422" s="181" t="s">
        <v>232</v>
      </c>
      <c r="H422" s="182">
        <v>42</v>
      </c>
      <c r="I422" s="74"/>
      <c r="J422" s="183">
        <f>ROUND(I422*H422,2)</f>
        <v>0</v>
      </c>
      <c r="K422" s="184"/>
      <c r="L422" s="97"/>
      <c r="M422" s="185" t="s">
        <v>1</v>
      </c>
      <c r="N422" s="186" t="s">
        <v>38</v>
      </c>
      <c r="O422" s="187">
        <v>0</v>
      </c>
      <c r="P422" s="187">
        <f>O422*H422</f>
        <v>0</v>
      </c>
      <c r="Q422" s="187">
        <v>0</v>
      </c>
      <c r="R422" s="187">
        <f>Q422*H422</f>
        <v>0</v>
      </c>
      <c r="S422" s="187">
        <v>0</v>
      </c>
      <c r="T422" s="188">
        <f>S422*H422</f>
        <v>0</v>
      </c>
      <c r="U422" s="96"/>
      <c r="V422" s="96"/>
      <c r="W422" s="96"/>
      <c r="X422" s="96"/>
      <c r="Y422" s="96"/>
      <c r="Z422" s="96"/>
      <c r="AA422" s="96"/>
      <c r="AB422" s="96"/>
      <c r="AC422" s="96"/>
      <c r="AD422" s="96"/>
      <c r="AE422" s="96"/>
      <c r="AR422" s="189" t="s">
        <v>265</v>
      </c>
      <c r="AT422" s="189" t="s">
        <v>146</v>
      </c>
      <c r="AU422" s="189" t="s">
        <v>82</v>
      </c>
      <c r="AY422" s="88" t="s">
        <v>144</v>
      </c>
      <c r="BE422" s="190">
        <f>IF(N422="základní",J422,0)</f>
        <v>0</v>
      </c>
      <c r="BF422" s="190">
        <f>IF(N422="snížená",J422,0)</f>
        <v>0</v>
      </c>
      <c r="BG422" s="190">
        <f>IF(N422="zákl. přenesená",J422,0)</f>
        <v>0</v>
      </c>
      <c r="BH422" s="190">
        <f>IF(N422="sníž. přenesená",J422,0)</f>
        <v>0</v>
      </c>
      <c r="BI422" s="190">
        <f>IF(N422="nulová",J422,0)</f>
        <v>0</v>
      </c>
      <c r="BJ422" s="88" t="s">
        <v>80</v>
      </c>
      <c r="BK422" s="190">
        <f>ROUND(I422*H422,2)</f>
        <v>0</v>
      </c>
      <c r="BL422" s="88" t="s">
        <v>265</v>
      </c>
      <c r="BM422" s="189" t="s">
        <v>710</v>
      </c>
    </row>
    <row r="423" spans="1:65" s="100" customFormat="1" ht="24.2" customHeight="1">
      <c r="A423" s="96"/>
      <c r="B423" s="97"/>
      <c r="C423" s="178" t="s">
        <v>711</v>
      </c>
      <c r="D423" s="178" t="s">
        <v>146</v>
      </c>
      <c r="E423" s="179" t="s">
        <v>712</v>
      </c>
      <c r="F423" s="180" t="s">
        <v>713</v>
      </c>
      <c r="G423" s="181" t="s">
        <v>399</v>
      </c>
      <c r="H423" s="182">
        <v>11.3</v>
      </c>
      <c r="I423" s="74"/>
      <c r="J423" s="183">
        <f>ROUND(I423*H423,2)</f>
        <v>0</v>
      </c>
      <c r="K423" s="184"/>
      <c r="L423" s="97"/>
      <c r="M423" s="185" t="s">
        <v>1</v>
      </c>
      <c r="N423" s="186" t="s">
        <v>38</v>
      </c>
      <c r="O423" s="187">
        <v>0.316</v>
      </c>
      <c r="P423" s="187">
        <f>O423*H423</f>
        <v>3.5708000000000002</v>
      </c>
      <c r="Q423" s="187">
        <v>3.7399999999999998E-3</v>
      </c>
      <c r="R423" s="187">
        <f>Q423*H423</f>
        <v>4.2262000000000001E-2</v>
      </c>
      <c r="S423" s="187">
        <v>0</v>
      </c>
      <c r="T423" s="188">
        <f>S423*H423</f>
        <v>0</v>
      </c>
      <c r="U423" s="96"/>
      <c r="V423" s="96"/>
      <c r="W423" s="96"/>
      <c r="X423" s="96"/>
      <c r="Y423" s="96"/>
      <c r="Z423" s="96"/>
      <c r="AA423" s="96"/>
      <c r="AB423" s="96"/>
      <c r="AC423" s="96"/>
      <c r="AD423" s="96"/>
      <c r="AE423" s="96"/>
      <c r="AR423" s="189" t="s">
        <v>265</v>
      </c>
      <c r="AT423" s="189" t="s">
        <v>146</v>
      </c>
      <c r="AU423" s="189" t="s">
        <v>82</v>
      </c>
      <c r="AY423" s="88" t="s">
        <v>144</v>
      </c>
      <c r="BE423" s="190">
        <f>IF(N423="základní",J423,0)</f>
        <v>0</v>
      </c>
      <c r="BF423" s="190">
        <f>IF(N423="snížená",J423,0)</f>
        <v>0</v>
      </c>
      <c r="BG423" s="190">
        <f>IF(N423="zákl. přenesená",J423,0)</f>
        <v>0</v>
      </c>
      <c r="BH423" s="190">
        <f>IF(N423="sníž. přenesená",J423,0)</f>
        <v>0</v>
      </c>
      <c r="BI423" s="190">
        <f>IF(N423="nulová",J423,0)</f>
        <v>0</v>
      </c>
      <c r="BJ423" s="88" t="s">
        <v>80</v>
      </c>
      <c r="BK423" s="190">
        <f>ROUND(I423*H423,2)</f>
        <v>0</v>
      </c>
      <c r="BL423" s="88" t="s">
        <v>265</v>
      </c>
      <c r="BM423" s="189" t="s">
        <v>714</v>
      </c>
    </row>
    <row r="424" spans="1:65" s="199" customFormat="1">
      <c r="B424" s="200"/>
      <c r="D424" s="193" t="s">
        <v>152</v>
      </c>
      <c r="E424" s="201" t="s">
        <v>1</v>
      </c>
      <c r="F424" s="202" t="s">
        <v>715</v>
      </c>
      <c r="H424" s="203">
        <v>11.3</v>
      </c>
      <c r="L424" s="200"/>
      <c r="M424" s="204"/>
      <c r="N424" s="205"/>
      <c r="O424" s="205"/>
      <c r="P424" s="205"/>
      <c r="Q424" s="205"/>
      <c r="R424" s="205"/>
      <c r="S424" s="205"/>
      <c r="T424" s="206"/>
      <c r="AT424" s="201" t="s">
        <v>152</v>
      </c>
      <c r="AU424" s="201" t="s">
        <v>82</v>
      </c>
      <c r="AV424" s="199" t="s">
        <v>82</v>
      </c>
      <c r="AW424" s="199" t="s">
        <v>30</v>
      </c>
      <c r="AX424" s="199" t="s">
        <v>80</v>
      </c>
      <c r="AY424" s="201" t="s">
        <v>144</v>
      </c>
    </row>
    <row r="425" spans="1:65" s="100" customFormat="1" ht="24.2" customHeight="1">
      <c r="A425" s="96"/>
      <c r="B425" s="97"/>
      <c r="C425" s="215" t="s">
        <v>716</v>
      </c>
      <c r="D425" s="215" t="s">
        <v>185</v>
      </c>
      <c r="E425" s="216" t="s">
        <v>717</v>
      </c>
      <c r="F425" s="217" t="s">
        <v>718</v>
      </c>
      <c r="G425" s="218" t="s">
        <v>399</v>
      </c>
      <c r="H425" s="219">
        <v>12.43</v>
      </c>
      <c r="I425" s="75"/>
      <c r="J425" s="220">
        <f>ROUND(I425*H425,2)</f>
        <v>0</v>
      </c>
      <c r="K425" s="221"/>
      <c r="L425" s="222"/>
      <c r="M425" s="223" t="s">
        <v>1</v>
      </c>
      <c r="N425" s="224" t="s">
        <v>38</v>
      </c>
      <c r="O425" s="187">
        <v>0</v>
      </c>
      <c r="P425" s="187">
        <f>O425*H425</f>
        <v>0</v>
      </c>
      <c r="Q425" s="187">
        <v>1.98E-3</v>
      </c>
      <c r="R425" s="187">
        <f>Q425*H425</f>
        <v>2.4611399999999999E-2</v>
      </c>
      <c r="S425" s="187">
        <v>0</v>
      </c>
      <c r="T425" s="188">
        <f>S425*H425</f>
        <v>0</v>
      </c>
      <c r="U425" s="96"/>
      <c r="V425" s="96"/>
      <c r="W425" s="96"/>
      <c r="X425" s="96"/>
      <c r="Y425" s="96"/>
      <c r="Z425" s="96"/>
      <c r="AA425" s="96"/>
      <c r="AB425" s="96"/>
      <c r="AC425" s="96"/>
      <c r="AD425" s="96"/>
      <c r="AE425" s="96"/>
      <c r="AR425" s="189" t="s">
        <v>358</v>
      </c>
      <c r="AT425" s="189" t="s">
        <v>185</v>
      </c>
      <c r="AU425" s="189" t="s">
        <v>82</v>
      </c>
      <c r="AY425" s="88" t="s">
        <v>144</v>
      </c>
      <c r="BE425" s="190">
        <f>IF(N425="základní",J425,0)</f>
        <v>0</v>
      </c>
      <c r="BF425" s="190">
        <f>IF(N425="snížená",J425,0)</f>
        <v>0</v>
      </c>
      <c r="BG425" s="190">
        <f>IF(N425="zákl. přenesená",J425,0)</f>
        <v>0</v>
      </c>
      <c r="BH425" s="190">
        <f>IF(N425="sníž. přenesená",J425,0)</f>
        <v>0</v>
      </c>
      <c r="BI425" s="190">
        <f>IF(N425="nulová",J425,0)</f>
        <v>0</v>
      </c>
      <c r="BJ425" s="88" t="s">
        <v>80</v>
      </c>
      <c r="BK425" s="190">
        <f>ROUND(I425*H425,2)</f>
        <v>0</v>
      </c>
      <c r="BL425" s="88" t="s">
        <v>265</v>
      </c>
      <c r="BM425" s="189" t="s">
        <v>719</v>
      </c>
    </row>
    <row r="426" spans="1:65" s="199" customFormat="1">
      <c r="B426" s="200"/>
      <c r="D426" s="193" t="s">
        <v>152</v>
      </c>
      <c r="F426" s="202" t="s">
        <v>720</v>
      </c>
      <c r="H426" s="203">
        <v>12.43</v>
      </c>
      <c r="L426" s="200"/>
      <c r="M426" s="204"/>
      <c r="N426" s="205"/>
      <c r="O426" s="205"/>
      <c r="P426" s="205"/>
      <c r="Q426" s="205"/>
      <c r="R426" s="205"/>
      <c r="S426" s="205"/>
      <c r="T426" s="206"/>
      <c r="AT426" s="201" t="s">
        <v>152</v>
      </c>
      <c r="AU426" s="201" t="s">
        <v>82</v>
      </c>
      <c r="AV426" s="199" t="s">
        <v>82</v>
      </c>
      <c r="AW426" s="199" t="s">
        <v>3</v>
      </c>
      <c r="AX426" s="199" t="s">
        <v>80</v>
      </c>
      <c r="AY426" s="201" t="s">
        <v>144</v>
      </c>
    </row>
    <row r="427" spans="1:65" s="100" customFormat="1" ht="33" customHeight="1">
      <c r="A427" s="96"/>
      <c r="B427" s="97"/>
      <c r="C427" s="178" t="s">
        <v>721</v>
      </c>
      <c r="D427" s="178" t="s">
        <v>146</v>
      </c>
      <c r="E427" s="179" t="s">
        <v>722</v>
      </c>
      <c r="F427" s="180" t="s">
        <v>723</v>
      </c>
      <c r="G427" s="181" t="s">
        <v>232</v>
      </c>
      <c r="H427" s="182">
        <v>14.28</v>
      </c>
      <c r="I427" s="74"/>
      <c r="J427" s="183">
        <f>ROUND(I427*H427,2)</f>
        <v>0</v>
      </c>
      <c r="K427" s="184"/>
      <c r="L427" s="97"/>
      <c r="M427" s="185" t="s">
        <v>1</v>
      </c>
      <c r="N427" s="186" t="s">
        <v>38</v>
      </c>
      <c r="O427" s="187">
        <v>0.81599999999999995</v>
      </c>
      <c r="P427" s="187">
        <f>O427*H427</f>
        <v>11.652479999999999</v>
      </c>
      <c r="Q427" s="187">
        <v>5.3E-3</v>
      </c>
      <c r="R427" s="187">
        <f>Q427*H427</f>
        <v>7.5684000000000001E-2</v>
      </c>
      <c r="S427" s="187">
        <v>0</v>
      </c>
      <c r="T427" s="188">
        <f>S427*H427</f>
        <v>0</v>
      </c>
      <c r="U427" s="96"/>
      <c r="V427" s="96"/>
      <c r="W427" s="96"/>
      <c r="X427" s="96"/>
      <c r="Y427" s="96"/>
      <c r="Z427" s="96"/>
      <c r="AA427" s="96"/>
      <c r="AB427" s="96"/>
      <c r="AC427" s="96"/>
      <c r="AD427" s="96"/>
      <c r="AE427" s="96"/>
      <c r="AR427" s="189" t="s">
        <v>265</v>
      </c>
      <c r="AT427" s="189" t="s">
        <v>146</v>
      </c>
      <c r="AU427" s="189" t="s">
        <v>82</v>
      </c>
      <c r="AY427" s="88" t="s">
        <v>144</v>
      </c>
      <c r="BE427" s="190">
        <f>IF(N427="základní",J427,0)</f>
        <v>0</v>
      </c>
      <c r="BF427" s="190">
        <f>IF(N427="snížená",J427,0)</f>
        <v>0</v>
      </c>
      <c r="BG427" s="190">
        <f>IF(N427="zákl. přenesená",J427,0)</f>
        <v>0</v>
      </c>
      <c r="BH427" s="190">
        <f>IF(N427="sníž. přenesená",J427,0)</f>
        <v>0</v>
      </c>
      <c r="BI427" s="190">
        <f>IF(N427="nulová",J427,0)</f>
        <v>0</v>
      </c>
      <c r="BJ427" s="88" t="s">
        <v>80</v>
      </c>
      <c r="BK427" s="190">
        <f>ROUND(I427*H427,2)</f>
        <v>0</v>
      </c>
      <c r="BL427" s="88" t="s">
        <v>265</v>
      </c>
      <c r="BM427" s="189" t="s">
        <v>724</v>
      </c>
    </row>
    <row r="428" spans="1:65" s="199" customFormat="1">
      <c r="B428" s="200"/>
      <c r="D428" s="193" t="s">
        <v>152</v>
      </c>
      <c r="E428" s="201" t="s">
        <v>1</v>
      </c>
      <c r="F428" s="202" t="s">
        <v>725</v>
      </c>
      <c r="H428" s="203">
        <v>7.14</v>
      </c>
      <c r="L428" s="200"/>
      <c r="M428" s="204"/>
      <c r="N428" s="205"/>
      <c r="O428" s="205"/>
      <c r="P428" s="205"/>
      <c r="Q428" s="205"/>
      <c r="R428" s="205"/>
      <c r="S428" s="205"/>
      <c r="T428" s="206"/>
      <c r="AT428" s="201" t="s">
        <v>152</v>
      </c>
      <c r="AU428" s="201" t="s">
        <v>82</v>
      </c>
      <c r="AV428" s="199" t="s">
        <v>82</v>
      </c>
      <c r="AW428" s="199" t="s">
        <v>30</v>
      </c>
      <c r="AX428" s="199" t="s">
        <v>73</v>
      </c>
      <c r="AY428" s="201" t="s">
        <v>144</v>
      </c>
    </row>
    <row r="429" spans="1:65" s="199" customFormat="1">
      <c r="B429" s="200"/>
      <c r="D429" s="193" t="s">
        <v>152</v>
      </c>
      <c r="E429" s="201" t="s">
        <v>1</v>
      </c>
      <c r="F429" s="202" t="s">
        <v>725</v>
      </c>
      <c r="H429" s="203">
        <v>7.14</v>
      </c>
      <c r="L429" s="200"/>
      <c r="M429" s="204"/>
      <c r="N429" s="205"/>
      <c r="O429" s="205"/>
      <c r="P429" s="205"/>
      <c r="Q429" s="205"/>
      <c r="R429" s="205"/>
      <c r="S429" s="205"/>
      <c r="T429" s="206"/>
      <c r="AT429" s="201" t="s">
        <v>152</v>
      </c>
      <c r="AU429" s="201" t="s">
        <v>82</v>
      </c>
      <c r="AV429" s="199" t="s">
        <v>82</v>
      </c>
      <c r="AW429" s="199" t="s">
        <v>30</v>
      </c>
      <c r="AX429" s="199" t="s">
        <v>73</v>
      </c>
      <c r="AY429" s="201" t="s">
        <v>144</v>
      </c>
    </row>
    <row r="430" spans="1:65" s="207" customFormat="1">
      <c r="B430" s="208"/>
      <c r="D430" s="193" t="s">
        <v>152</v>
      </c>
      <c r="E430" s="209" t="s">
        <v>1</v>
      </c>
      <c r="F430" s="210" t="s">
        <v>165</v>
      </c>
      <c r="H430" s="211">
        <v>14.28</v>
      </c>
      <c r="L430" s="208"/>
      <c r="M430" s="212"/>
      <c r="N430" s="213"/>
      <c r="O430" s="213"/>
      <c r="P430" s="213"/>
      <c r="Q430" s="213"/>
      <c r="R430" s="213"/>
      <c r="S430" s="213"/>
      <c r="T430" s="214"/>
      <c r="AT430" s="209" t="s">
        <v>152</v>
      </c>
      <c r="AU430" s="209" t="s">
        <v>82</v>
      </c>
      <c r="AV430" s="207" t="s">
        <v>150</v>
      </c>
      <c r="AW430" s="207" t="s">
        <v>30</v>
      </c>
      <c r="AX430" s="207" t="s">
        <v>80</v>
      </c>
      <c r="AY430" s="209" t="s">
        <v>144</v>
      </c>
    </row>
    <row r="431" spans="1:65" s="100" customFormat="1" ht="21.75" customHeight="1">
      <c r="A431" s="96"/>
      <c r="B431" s="97"/>
      <c r="C431" s="215" t="s">
        <v>726</v>
      </c>
      <c r="D431" s="215" t="s">
        <v>185</v>
      </c>
      <c r="E431" s="216" t="s">
        <v>727</v>
      </c>
      <c r="F431" s="217" t="s">
        <v>728</v>
      </c>
      <c r="G431" s="218" t="s">
        <v>232</v>
      </c>
      <c r="H431" s="219">
        <v>16.420000000000002</v>
      </c>
      <c r="I431" s="75"/>
      <c r="J431" s="220">
        <f>ROUND(I431*H431,2)</f>
        <v>0</v>
      </c>
      <c r="K431" s="221"/>
      <c r="L431" s="222"/>
      <c r="M431" s="223" t="s">
        <v>1</v>
      </c>
      <c r="N431" s="224" t="s">
        <v>38</v>
      </c>
      <c r="O431" s="187">
        <v>0</v>
      </c>
      <c r="P431" s="187">
        <f>O431*H431</f>
        <v>0</v>
      </c>
      <c r="Q431" s="187">
        <v>0</v>
      </c>
      <c r="R431" s="187">
        <f>Q431*H431</f>
        <v>0</v>
      </c>
      <c r="S431" s="187">
        <v>0</v>
      </c>
      <c r="T431" s="188">
        <f>S431*H431</f>
        <v>0</v>
      </c>
      <c r="U431" s="96"/>
      <c r="V431" s="96"/>
      <c r="W431" s="96"/>
      <c r="X431" s="96"/>
      <c r="Y431" s="96"/>
      <c r="Z431" s="96"/>
      <c r="AA431" s="96"/>
      <c r="AB431" s="96"/>
      <c r="AC431" s="96"/>
      <c r="AD431" s="96"/>
      <c r="AE431" s="96"/>
      <c r="AR431" s="189" t="s">
        <v>358</v>
      </c>
      <c r="AT431" s="189" t="s">
        <v>185</v>
      </c>
      <c r="AU431" s="189" t="s">
        <v>82</v>
      </c>
      <c r="AY431" s="88" t="s">
        <v>144</v>
      </c>
      <c r="BE431" s="190">
        <f>IF(N431="základní",J431,0)</f>
        <v>0</v>
      </c>
      <c r="BF431" s="190">
        <f>IF(N431="snížená",J431,0)</f>
        <v>0</v>
      </c>
      <c r="BG431" s="190">
        <f>IF(N431="zákl. přenesená",J431,0)</f>
        <v>0</v>
      </c>
      <c r="BH431" s="190">
        <f>IF(N431="sníž. přenesená",J431,0)</f>
        <v>0</v>
      </c>
      <c r="BI431" s="190">
        <f>IF(N431="nulová",J431,0)</f>
        <v>0</v>
      </c>
      <c r="BJ431" s="88" t="s">
        <v>80</v>
      </c>
      <c r="BK431" s="190">
        <f>ROUND(I431*H431,2)</f>
        <v>0</v>
      </c>
      <c r="BL431" s="88" t="s">
        <v>265</v>
      </c>
      <c r="BM431" s="189" t="s">
        <v>729</v>
      </c>
    </row>
    <row r="432" spans="1:65" s="100" customFormat="1" ht="24.2" customHeight="1">
      <c r="A432" s="96"/>
      <c r="B432" s="97"/>
      <c r="C432" s="178" t="s">
        <v>730</v>
      </c>
      <c r="D432" s="178" t="s">
        <v>146</v>
      </c>
      <c r="E432" s="179" t="s">
        <v>731</v>
      </c>
      <c r="F432" s="180" t="s">
        <v>732</v>
      </c>
      <c r="G432" s="181" t="s">
        <v>232</v>
      </c>
      <c r="H432" s="182">
        <v>14.28</v>
      </c>
      <c r="I432" s="74"/>
      <c r="J432" s="183">
        <f>ROUND(I432*H432,2)</f>
        <v>0</v>
      </c>
      <c r="K432" s="184"/>
      <c r="L432" s="97"/>
      <c r="M432" s="185" t="s">
        <v>1</v>
      </c>
      <c r="N432" s="186" t="s">
        <v>38</v>
      </c>
      <c r="O432" s="187">
        <v>0</v>
      </c>
      <c r="P432" s="187">
        <f>O432*H432</f>
        <v>0</v>
      </c>
      <c r="Q432" s="187">
        <v>0</v>
      </c>
      <c r="R432" s="187">
        <f>Q432*H432</f>
        <v>0</v>
      </c>
      <c r="S432" s="187">
        <v>0</v>
      </c>
      <c r="T432" s="188">
        <f>S432*H432</f>
        <v>0</v>
      </c>
      <c r="U432" s="96"/>
      <c r="V432" s="96"/>
      <c r="W432" s="96"/>
      <c r="X432" s="96"/>
      <c r="Y432" s="96"/>
      <c r="Z432" s="96"/>
      <c r="AA432" s="96"/>
      <c r="AB432" s="96"/>
      <c r="AC432" s="96"/>
      <c r="AD432" s="96"/>
      <c r="AE432" s="96"/>
      <c r="AR432" s="189" t="s">
        <v>265</v>
      </c>
      <c r="AT432" s="189" t="s">
        <v>146</v>
      </c>
      <c r="AU432" s="189" t="s">
        <v>82</v>
      </c>
      <c r="AY432" s="88" t="s">
        <v>144</v>
      </c>
      <c r="BE432" s="190">
        <f>IF(N432="základní",J432,0)</f>
        <v>0</v>
      </c>
      <c r="BF432" s="190">
        <f>IF(N432="snížená",J432,0)</f>
        <v>0</v>
      </c>
      <c r="BG432" s="190">
        <f>IF(N432="zákl. přenesená",J432,0)</f>
        <v>0</v>
      </c>
      <c r="BH432" s="190">
        <f>IF(N432="sníž. přenesená",J432,0)</f>
        <v>0</v>
      </c>
      <c r="BI432" s="190">
        <f>IF(N432="nulová",J432,0)</f>
        <v>0</v>
      </c>
      <c r="BJ432" s="88" t="s">
        <v>80</v>
      </c>
      <c r="BK432" s="190">
        <f>ROUND(I432*H432,2)</f>
        <v>0</v>
      </c>
      <c r="BL432" s="88" t="s">
        <v>265</v>
      </c>
      <c r="BM432" s="189" t="s">
        <v>733</v>
      </c>
    </row>
    <row r="433" spans="1:65" s="100" customFormat="1" ht="24.2" customHeight="1">
      <c r="A433" s="96"/>
      <c r="B433" s="97"/>
      <c r="C433" s="178" t="s">
        <v>734</v>
      </c>
      <c r="D433" s="178" t="s">
        <v>146</v>
      </c>
      <c r="E433" s="179" t="s">
        <v>735</v>
      </c>
      <c r="F433" s="180" t="s">
        <v>736</v>
      </c>
      <c r="G433" s="181" t="s">
        <v>188</v>
      </c>
      <c r="H433" s="182">
        <v>0.14299999999999999</v>
      </c>
      <c r="I433" s="74"/>
      <c r="J433" s="183">
        <f>ROUND(I433*H433,2)</f>
        <v>0</v>
      </c>
      <c r="K433" s="184"/>
      <c r="L433" s="97"/>
      <c r="M433" s="185" t="s">
        <v>1</v>
      </c>
      <c r="N433" s="186" t="s">
        <v>38</v>
      </c>
      <c r="O433" s="187">
        <v>0</v>
      </c>
      <c r="P433" s="187">
        <f>O433*H433</f>
        <v>0</v>
      </c>
      <c r="Q433" s="187">
        <v>0</v>
      </c>
      <c r="R433" s="187">
        <f>Q433*H433</f>
        <v>0</v>
      </c>
      <c r="S433" s="187">
        <v>0</v>
      </c>
      <c r="T433" s="188">
        <f>S433*H433</f>
        <v>0</v>
      </c>
      <c r="U433" s="96"/>
      <c r="V433" s="96"/>
      <c r="W433" s="96"/>
      <c r="X433" s="96"/>
      <c r="Y433" s="96"/>
      <c r="Z433" s="96"/>
      <c r="AA433" s="96"/>
      <c r="AB433" s="96"/>
      <c r="AC433" s="96"/>
      <c r="AD433" s="96"/>
      <c r="AE433" s="96"/>
      <c r="AR433" s="189" t="s">
        <v>265</v>
      </c>
      <c r="AT433" s="189" t="s">
        <v>146</v>
      </c>
      <c r="AU433" s="189" t="s">
        <v>82</v>
      </c>
      <c r="AY433" s="88" t="s">
        <v>144</v>
      </c>
      <c r="BE433" s="190">
        <f>IF(N433="základní",J433,0)</f>
        <v>0</v>
      </c>
      <c r="BF433" s="190">
        <f>IF(N433="snížená",J433,0)</f>
        <v>0</v>
      </c>
      <c r="BG433" s="190">
        <f>IF(N433="zákl. přenesená",J433,0)</f>
        <v>0</v>
      </c>
      <c r="BH433" s="190">
        <f>IF(N433="sníž. přenesená",J433,0)</f>
        <v>0</v>
      </c>
      <c r="BI433" s="190">
        <f>IF(N433="nulová",J433,0)</f>
        <v>0</v>
      </c>
      <c r="BJ433" s="88" t="s">
        <v>80</v>
      </c>
      <c r="BK433" s="190">
        <f>ROUND(I433*H433,2)</f>
        <v>0</v>
      </c>
      <c r="BL433" s="88" t="s">
        <v>265</v>
      </c>
      <c r="BM433" s="189" t="s">
        <v>737</v>
      </c>
    </row>
    <row r="434" spans="1:65" s="165" customFormat="1" ht="22.9" customHeight="1">
      <c r="B434" s="166"/>
      <c r="D434" s="167" t="s">
        <v>72</v>
      </c>
      <c r="E434" s="176" t="s">
        <v>738</v>
      </c>
      <c r="F434" s="176" t="s">
        <v>739</v>
      </c>
      <c r="J434" s="177">
        <f>BK434</f>
        <v>0</v>
      </c>
      <c r="L434" s="166"/>
      <c r="M434" s="170"/>
      <c r="N434" s="171"/>
      <c r="O434" s="171"/>
      <c r="P434" s="172">
        <f>SUM(P435:P442)</f>
        <v>25.266010000000001</v>
      </c>
      <c r="Q434" s="171"/>
      <c r="R434" s="172">
        <f>SUM(R435:R442)</f>
        <v>0.58583549999999995</v>
      </c>
      <c r="S434" s="171"/>
      <c r="T434" s="173">
        <f>SUM(T435:T442)</f>
        <v>0</v>
      </c>
      <c r="AR434" s="167" t="s">
        <v>82</v>
      </c>
      <c r="AT434" s="174" t="s">
        <v>72</v>
      </c>
      <c r="AU434" s="174" t="s">
        <v>80</v>
      </c>
      <c r="AY434" s="167" t="s">
        <v>144</v>
      </c>
      <c r="BK434" s="175">
        <f>SUM(BK435:BK442)</f>
        <v>0</v>
      </c>
    </row>
    <row r="435" spans="1:65" s="100" customFormat="1" ht="16.5" customHeight="1">
      <c r="A435" s="96"/>
      <c r="B435" s="97"/>
      <c r="C435" s="178" t="s">
        <v>740</v>
      </c>
      <c r="D435" s="178" t="s">
        <v>146</v>
      </c>
      <c r="E435" s="179" t="s">
        <v>741</v>
      </c>
      <c r="F435" s="180" t="s">
        <v>742</v>
      </c>
      <c r="G435" s="181" t="s">
        <v>232</v>
      </c>
      <c r="H435" s="182">
        <v>24.178000000000001</v>
      </c>
      <c r="I435" s="74"/>
      <c r="J435" s="183">
        <f>ROUND(I435*H435,2)</f>
        <v>0</v>
      </c>
      <c r="K435" s="184"/>
      <c r="L435" s="97"/>
      <c r="M435" s="185" t="s">
        <v>1</v>
      </c>
      <c r="N435" s="186" t="s">
        <v>38</v>
      </c>
      <c r="O435" s="187">
        <v>1.2E-2</v>
      </c>
      <c r="P435" s="187">
        <f>O435*H435</f>
        <v>0.29013600000000001</v>
      </c>
      <c r="Q435" s="187">
        <v>0</v>
      </c>
      <c r="R435" s="187">
        <f>Q435*H435</f>
        <v>0</v>
      </c>
      <c r="S435" s="187">
        <v>0</v>
      </c>
      <c r="T435" s="188">
        <f>S435*H435</f>
        <v>0</v>
      </c>
      <c r="U435" s="96"/>
      <c r="V435" s="96"/>
      <c r="W435" s="96"/>
      <c r="X435" s="96"/>
      <c r="Y435" s="96"/>
      <c r="Z435" s="96"/>
      <c r="AA435" s="96"/>
      <c r="AB435" s="96"/>
      <c r="AC435" s="96"/>
      <c r="AD435" s="96"/>
      <c r="AE435" s="96"/>
      <c r="AR435" s="189" t="s">
        <v>265</v>
      </c>
      <c r="AT435" s="189" t="s">
        <v>146</v>
      </c>
      <c r="AU435" s="189" t="s">
        <v>82</v>
      </c>
      <c r="AY435" s="88" t="s">
        <v>144</v>
      </c>
      <c r="BE435" s="190">
        <f>IF(N435="základní",J435,0)</f>
        <v>0</v>
      </c>
      <c r="BF435" s="190">
        <f>IF(N435="snížená",J435,0)</f>
        <v>0</v>
      </c>
      <c r="BG435" s="190">
        <f>IF(N435="zákl. přenesená",J435,0)</f>
        <v>0</v>
      </c>
      <c r="BH435" s="190">
        <f>IF(N435="sníž. přenesená",J435,0)</f>
        <v>0</v>
      </c>
      <c r="BI435" s="190">
        <f>IF(N435="nulová",J435,0)</f>
        <v>0</v>
      </c>
      <c r="BJ435" s="88" t="s">
        <v>80</v>
      </c>
      <c r="BK435" s="190">
        <f>ROUND(I435*H435,2)</f>
        <v>0</v>
      </c>
      <c r="BL435" s="88" t="s">
        <v>265</v>
      </c>
      <c r="BM435" s="189" t="s">
        <v>743</v>
      </c>
    </row>
    <row r="436" spans="1:65" s="199" customFormat="1">
      <c r="B436" s="200"/>
      <c r="D436" s="193" t="s">
        <v>152</v>
      </c>
      <c r="E436" s="201" t="s">
        <v>1</v>
      </c>
      <c r="F436" s="202" t="s">
        <v>744</v>
      </c>
      <c r="H436" s="203">
        <v>24.178000000000001</v>
      </c>
      <c r="L436" s="200"/>
      <c r="M436" s="204"/>
      <c r="N436" s="205"/>
      <c r="O436" s="205"/>
      <c r="P436" s="205"/>
      <c r="Q436" s="205"/>
      <c r="R436" s="205"/>
      <c r="S436" s="205"/>
      <c r="T436" s="206"/>
      <c r="AT436" s="201" t="s">
        <v>152</v>
      </c>
      <c r="AU436" s="201" t="s">
        <v>82</v>
      </c>
      <c r="AV436" s="199" t="s">
        <v>82</v>
      </c>
      <c r="AW436" s="199" t="s">
        <v>30</v>
      </c>
      <c r="AX436" s="199" t="s">
        <v>80</v>
      </c>
      <c r="AY436" s="201" t="s">
        <v>144</v>
      </c>
    </row>
    <row r="437" spans="1:65" s="100" customFormat="1" ht="16.5" customHeight="1">
      <c r="A437" s="96"/>
      <c r="B437" s="97"/>
      <c r="C437" s="178" t="s">
        <v>745</v>
      </c>
      <c r="D437" s="178" t="s">
        <v>146</v>
      </c>
      <c r="E437" s="179" t="s">
        <v>746</v>
      </c>
      <c r="F437" s="180" t="s">
        <v>747</v>
      </c>
      <c r="G437" s="181" t="s">
        <v>232</v>
      </c>
      <c r="H437" s="182">
        <v>24.178000000000001</v>
      </c>
      <c r="I437" s="74"/>
      <c r="J437" s="183">
        <f>ROUND(I437*H437,2)</f>
        <v>0</v>
      </c>
      <c r="K437" s="184"/>
      <c r="L437" s="97"/>
      <c r="M437" s="185" t="s">
        <v>1</v>
      </c>
      <c r="N437" s="186" t="s">
        <v>38</v>
      </c>
      <c r="O437" s="187">
        <v>4.3999999999999997E-2</v>
      </c>
      <c r="P437" s="187">
        <f>O437*H437</f>
        <v>1.0638319999999999</v>
      </c>
      <c r="Q437" s="187">
        <v>2.9999999999999997E-4</v>
      </c>
      <c r="R437" s="187">
        <f>Q437*H437</f>
        <v>7.2533999999999993E-3</v>
      </c>
      <c r="S437" s="187">
        <v>0</v>
      </c>
      <c r="T437" s="188">
        <f>S437*H437</f>
        <v>0</v>
      </c>
      <c r="U437" s="96"/>
      <c r="V437" s="96"/>
      <c r="W437" s="96"/>
      <c r="X437" s="96"/>
      <c r="Y437" s="96"/>
      <c r="Z437" s="96"/>
      <c r="AA437" s="96"/>
      <c r="AB437" s="96"/>
      <c r="AC437" s="96"/>
      <c r="AD437" s="96"/>
      <c r="AE437" s="96"/>
      <c r="AR437" s="189" t="s">
        <v>265</v>
      </c>
      <c r="AT437" s="189" t="s">
        <v>146</v>
      </c>
      <c r="AU437" s="189" t="s">
        <v>82</v>
      </c>
      <c r="AY437" s="88" t="s">
        <v>144</v>
      </c>
      <c r="BE437" s="190">
        <f>IF(N437="základní",J437,0)</f>
        <v>0</v>
      </c>
      <c r="BF437" s="190">
        <f>IF(N437="snížená",J437,0)</f>
        <v>0</v>
      </c>
      <c r="BG437" s="190">
        <f>IF(N437="zákl. přenesená",J437,0)</f>
        <v>0</v>
      </c>
      <c r="BH437" s="190">
        <f>IF(N437="sníž. přenesená",J437,0)</f>
        <v>0</v>
      </c>
      <c r="BI437" s="190">
        <f>IF(N437="nulová",J437,0)</f>
        <v>0</v>
      </c>
      <c r="BJ437" s="88" t="s">
        <v>80</v>
      </c>
      <c r="BK437" s="190">
        <f>ROUND(I437*H437,2)</f>
        <v>0</v>
      </c>
      <c r="BL437" s="88" t="s">
        <v>265</v>
      </c>
      <c r="BM437" s="189" t="s">
        <v>748</v>
      </c>
    </row>
    <row r="438" spans="1:65" s="100" customFormat="1" ht="16.5" customHeight="1">
      <c r="A438" s="96"/>
      <c r="B438" s="97"/>
      <c r="C438" s="178" t="s">
        <v>749</v>
      </c>
      <c r="D438" s="178" t="s">
        <v>146</v>
      </c>
      <c r="E438" s="179" t="s">
        <v>750</v>
      </c>
      <c r="F438" s="180" t="s">
        <v>751</v>
      </c>
      <c r="G438" s="181" t="s">
        <v>232</v>
      </c>
      <c r="H438" s="182">
        <v>24.178000000000001</v>
      </c>
      <c r="I438" s="74"/>
      <c r="J438" s="183">
        <f>ROUND(I438*H438,2)</f>
        <v>0</v>
      </c>
      <c r="K438" s="184"/>
      <c r="L438" s="97"/>
      <c r="M438" s="185" t="s">
        <v>1</v>
      </c>
      <c r="N438" s="186" t="s">
        <v>38</v>
      </c>
      <c r="O438" s="187">
        <v>9.9000000000000005E-2</v>
      </c>
      <c r="P438" s="187">
        <f>O438*H438</f>
        <v>2.3936220000000001</v>
      </c>
      <c r="Q438" s="187">
        <v>4.4999999999999997E-3</v>
      </c>
      <c r="R438" s="187">
        <f>Q438*H438</f>
        <v>0.10880099999999999</v>
      </c>
      <c r="S438" s="187">
        <v>0</v>
      </c>
      <c r="T438" s="188">
        <f>S438*H438</f>
        <v>0</v>
      </c>
      <c r="U438" s="96"/>
      <c r="V438" s="96"/>
      <c r="W438" s="96"/>
      <c r="X438" s="96"/>
      <c r="Y438" s="96"/>
      <c r="Z438" s="96"/>
      <c r="AA438" s="96"/>
      <c r="AB438" s="96"/>
      <c r="AC438" s="96"/>
      <c r="AD438" s="96"/>
      <c r="AE438" s="96"/>
      <c r="AR438" s="189" t="s">
        <v>265</v>
      </c>
      <c r="AT438" s="189" t="s">
        <v>146</v>
      </c>
      <c r="AU438" s="189" t="s">
        <v>82</v>
      </c>
      <c r="AY438" s="88" t="s">
        <v>144</v>
      </c>
      <c r="BE438" s="190">
        <f>IF(N438="základní",J438,0)</f>
        <v>0</v>
      </c>
      <c r="BF438" s="190">
        <f>IF(N438="snížená",J438,0)</f>
        <v>0</v>
      </c>
      <c r="BG438" s="190">
        <f>IF(N438="zákl. přenesená",J438,0)</f>
        <v>0</v>
      </c>
      <c r="BH438" s="190">
        <f>IF(N438="sníž. přenesená",J438,0)</f>
        <v>0</v>
      </c>
      <c r="BI438" s="190">
        <f>IF(N438="nulová",J438,0)</f>
        <v>0</v>
      </c>
      <c r="BJ438" s="88" t="s">
        <v>80</v>
      </c>
      <c r="BK438" s="190">
        <f>ROUND(I438*H438,2)</f>
        <v>0</v>
      </c>
      <c r="BL438" s="88" t="s">
        <v>265</v>
      </c>
      <c r="BM438" s="189" t="s">
        <v>752</v>
      </c>
    </row>
    <row r="439" spans="1:65" s="100" customFormat="1" ht="33" customHeight="1">
      <c r="A439" s="96"/>
      <c r="B439" s="97"/>
      <c r="C439" s="178" t="s">
        <v>753</v>
      </c>
      <c r="D439" s="178" t="s">
        <v>146</v>
      </c>
      <c r="E439" s="179" t="s">
        <v>754</v>
      </c>
      <c r="F439" s="180" t="s">
        <v>755</v>
      </c>
      <c r="G439" s="181" t="s">
        <v>232</v>
      </c>
      <c r="H439" s="182">
        <v>24.178000000000001</v>
      </c>
      <c r="I439" s="74"/>
      <c r="J439" s="183">
        <f>ROUND(I439*H439,2)</f>
        <v>0</v>
      </c>
      <c r="K439" s="184"/>
      <c r="L439" s="97"/>
      <c r="M439" s="185" t="s">
        <v>1</v>
      </c>
      <c r="N439" s="186" t="s">
        <v>38</v>
      </c>
      <c r="O439" s="187">
        <v>0.89</v>
      </c>
      <c r="P439" s="187">
        <f>O439*H439</f>
        <v>21.518420000000003</v>
      </c>
      <c r="Q439" s="187">
        <v>5.3499999999999997E-3</v>
      </c>
      <c r="R439" s="187">
        <f>Q439*H439</f>
        <v>0.1293523</v>
      </c>
      <c r="S439" s="187">
        <v>0</v>
      </c>
      <c r="T439" s="188">
        <f>S439*H439</f>
        <v>0</v>
      </c>
      <c r="U439" s="96"/>
      <c r="V439" s="96"/>
      <c r="W439" s="96"/>
      <c r="X439" s="96"/>
      <c r="Y439" s="96"/>
      <c r="Z439" s="96"/>
      <c r="AA439" s="96"/>
      <c r="AB439" s="96"/>
      <c r="AC439" s="96"/>
      <c r="AD439" s="96"/>
      <c r="AE439" s="96"/>
      <c r="AR439" s="189" t="s">
        <v>265</v>
      </c>
      <c r="AT439" s="189" t="s">
        <v>146</v>
      </c>
      <c r="AU439" s="189" t="s">
        <v>82</v>
      </c>
      <c r="AY439" s="88" t="s">
        <v>144</v>
      </c>
      <c r="BE439" s="190">
        <f>IF(N439="základní",J439,0)</f>
        <v>0</v>
      </c>
      <c r="BF439" s="190">
        <f>IF(N439="snížená",J439,0)</f>
        <v>0</v>
      </c>
      <c r="BG439" s="190">
        <f>IF(N439="zákl. přenesená",J439,0)</f>
        <v>0</v>
      </c>
      <c r="BH439" s="190">
        <f>IF(N439="sníž. přenesená",J439,0)</f>
        <v>0</v>
      </c>
      <c r="BI439" s="190">
        <f>IF(N439="nulová",J439,0)</f>
        <v>0</v>
      </c>
      <c r="BJ439" s="88" t="s">
        <v>80</v>
      </c>
      <c r="BK439" s="190">
        <f>ROUND(I439*H439,2)</f>
        <v>0</v>
      </c>
      <c r="BL439" s="88" t="s">
        <v>265</v>
      </c>
      <c r="BM439" s="189" t="s">
        <v>756</v>
      </c>
    </row>
    <row r="440" spans="1:65" s="100" customFormat="1" ht="33" customHeight="1">
      <c r="A440" s="96"/>
      <c r="B440" s="97"/>
      <c r="C440" s="215" t="s">
        <v>757</v>
      </c>
      <c r="D440" s="215" t="s">
        <v>185</v>
      </c>
      <c r="E440" s="216" t="s">
        <v>758</v>
      </c>
      <c r="F440" s="217" t="s">
        <v>759</v>
      </c>
      <c r="G440" s="218" t="s">
        <v>232</v>
      </c>
      <c r="H440" s="219">
        <v>26.596</v>
      </c>
      <c r="I440" s="75"/>
      <c r="J440" s="220">
        <f>ROUND(I440*H440,2)</f>
        <v>0</v>
      </c>
      <c r="K440" s="221"/>
      <c r="L440" s="222"/>
      <c r="M440" s="223" t="s">
        <v>1</v>
      </c>
      <c r="N440" s="224" t="s">
        <v>38</v>
      </c>
      <c r="O440" s="187">
        <v>0</v>
      </c>
      <c r="P440" s="187">
        <f>O440*H440</f>
        <v>0</v>
      </c>
      <c r="Q440" s="187">
        <v>1.2800000000000001E-2</v>
      </c>
      <c r="R440" s="187">
        <f>Q440*H440</f>
        <v>0.34042880000000003</v>
      </c>
      <c r="S440" s="187">
        <v>0</v>
      </c>
      <c r="T440" s="188">
        <f>S440*H440</f>
        <v>0</v>
      </c>
      <c r="U440" s="96"/>
      <c r="V440" s="96"/>
      <c r="W440" s="96"/>
      <c r="X440" s="96"/>
      <c r="Y440" s="96"/>
      <c r="Z440" s="96"/>
      <c r="AA440" s="96"/>
      <c r="AB440" s="96"/>
      <c r="AC440" s="96"/>
      <c r="AD440" s="96"/>
      <c r="AE440" s="96"/>
      <c r="AR440" s="189" t="s">
        <v>358</v>
      </c>
      <c r="AT440" s="189" t="s">
        <v>185</v>
      </c>
      <c r="AU440" s="189" t="s">
        <v>82</v>
      </c>
      <c r="AY440" s="88" t="s">
        <v>144</v>
      </c>
      <c r="BE440" s="190">
        <f>IF(N440="základní",J440,0)</f>
        <v>0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88" t="s">
        <v>80</v>
      </c>
      <c r="BK440" s="190">
        <f>ROUND(I440*H440,2)</f>
        <v>0</v>
      </c>
      <c r="BL440" s="88" t="s">
        <v>265</v>
      </c>
      <c r="BM440" s="189" t="s">
        <v>760</v>
      </c>
    </row>
    <row r="441" spans="1:65" s="199" customFormat="1">
      <c r="B441" s="200"/>
      <c r="D441" s="193" t="s">
        <v>152</v>
      </c>
      <c r="F441" s="202" t="s">
        <v>761</v>
      </c>
      <c r="H441" s="203">
        <v>26.596</v>
      </c>
      <c r="L441" s="200"/>
      <c r="M441" s="204"/>
      <c r="N441" s="205"/>
      <c r="O441" s="205"/>
      <c r="P441" s="205"/>
      <c r="Q441" s="205"/>
      <c r="R441" s="205"/>
      <c r="S441" s="205"/>
      <c r="T441" s="206"/>
      <c r="AT441" s="201" t="s">
        <v>152</v>
      </c>
      <c r="AU441" s="201" t="s">
        <v>82</v>
      </c>
      <c r="AV441" s="199" t="s">
        <v>82</v>
      </c>
      <c r="AW441" s="199" t="s">
        <v>3</v>
      </c>
      <c r="AX441" s="199" t="s">
        <v>80</v>
      </c>
      <c r="AY441" s="201" t="s">
        <v>144</v>
      </c>
    </row>
    <row r="442" spans="1:65" s="100" customFormat="1" ht="21.75" customHeight="1">
      <c r="A442" s="96"/>
      <c r="B442" s="97"/>
      <c r="C442" s="178" t="s">
        <v>762</v>
      </c>
      <c r="D442" s="178" t="s">
        <v>146</v>
      </c>
      <c r="E442" s="179" t="s">
        <v>763</v>
      </c>
      <c r="F442" s="180" t="s">
        <v>764</v>
      </c>
      <c r="G442" s="181" t="s">
        <v>188</v>
      </c>
      <c r="H442" s="182">
        <v>0.58599999999999997</v>
      </c>
      <c r="I442" s="74"/>
      <c r="J442" s="183">
        <f>ROUND(I442*H442,2)</f>
        <v>0</v>
      </c>
      <c r="K442" s="184"/>
      <c r="L442" s="97"/>
      <c r="M442" s="185" t="s">
        <v>1</v>
      </c>
      <c r="N442" s="186" t="s">
        <v>38</v>
      </c>
      <c r="O442" s="187">
        <v>0</v>
      </c>
      <c r="P442" s="187">
        <f>O442*H442</f>
        <v>0</v>
      </c>
      <c r="Q442" s="187">
        <v>0</v>
      </c>
      <c r="R442" s="187">
        <f>Q442*H442</f>
        <v>0</v>
      </c>
      <c r="S442" s="187">
        <v>0</v>
      </c>
      <c r="T442" s="188">
        <f>S442*H442</f>
        <v>0</v>
      </c>
      <c r="U442" s="96"/>
      <c r="V442" s="96"/>
      <c r="W442" s="96"/>
      <c r="X442" s="96"/>
      <c r="Y442" s="96"/>
      <c r="Z442" s="96"/>
      <c r="AA442" s="96"/>
      <c r="AB442" s="96"/>
      <c r="AC442" s="96"/>
      <c r="AD442" s="96"/>
      <c r="AE442" s="96"/>
      <c r="AR442" s="189" t="s">
        <v>265</v>
      </c>
      <c r="AT442" s="189" t="s">
        <v>146</v>
      </c>
      <c r="AU442" s="189" t="s">
        <v>82</v>
      </c>
      <c r="AY442" s="88" t="s">
        <v>144</v>
      </c>
      <c r="BE442" s="190">
        <f>IF(N442="základní",J442,0)</f>
        <v>0</v>
      </c>
      <c r="BF442" s="190">
        <f>IF(N442="snížená",J442,0)</f>
        <v>0</v>
      </c>
      <c r="BG442" s="190">
        <f>IF(N442="zákl. přenesená",J442,0)</f>
        <v>0</v>
      </c>
      <c r="BH442" s="190">
        <f>IF(N442="sníž. přenesená",J442,0)</f>
        <v>0</v>
      </c>
      <c r="BI442" s="190">
        <f>IF(N442="nulová",J442,0)</f>
        <v>0</v>
      </c>
      <c r="BJ442" s="88" t="s">
        <v>80</v>
      </c>
      <c r="BK442" s="190">
        <f>ROUND(I442*H442,2)</f>
        <v>0</v>
      </c>
      <c r="BL442" s="88" t="s">
        <v>265</v>
      </c>
      <c r="BM442" s="189" t="s">
        <v>765</v>
      </c>
    </row>
    <row r="443" spans="1:65" s="165" customFormat="1" ht="22.9" customHeight="1">
      <c r="B443" s="166"/>
      <c r="D443" s="167" t="s">
        <v>72</v>
      </c>
      <c r="E443" s="176" t="s">
        <v>766</v>
      </c>
      <c r="F443" s="176" t="s">
        <v>767</v>
      </c>
      <c r="J443" s="177">
        <f>BK443</f>
        <v>0</v>
      </c>
      <c r="L443" s="166"/>
      <c r="M443" s="170"/>
      <c r="N443" s="171"/>
      <c r="O443" s="171"/>
      <c r="P443" s="172">
        <f>SUM(P444:P447)</f>
        <v>4.5850279999999994</v>
      </c>
      <c r="Q443" s="171"/>
      <c r="R443" s="172">
        <f>SUM(R444:R447)</f>
        <v>1.415512E-2</v>
      </c>
      <c r="S443" s="171"/>
      <c r="T443" s="173">
        <f>SUM(T444:T447)</f>
        <v>0</v>
      </c>
      <c r="AR443" s="167" t="s">
        <v>82</v>
      </c>
      <c r="AT443" s="174" t="s">
        <v>72</v>
      </c>
      <c r="AU443" s="174" t="s">
        <v>80</v>
      </c>
      <c r="AY443" s="167" t="s">
        <v>144</v>
      </c>
      <c r="BK443" s="175">
        <f>SUM(BK444:BK447)</f>
        <v>0</v>
      </c>
    </row>
    <row r="444" spans="1:65" s="100" customFormat="1" ht="24.2" customHeight="1">
      <c r="A444" s="96"/>
      <c r="B444" s="97"/>
      <c r="C444" s="178" t="s">
        <v>768</v>
      </c>
      <c r="D444" s="178" t="s">
        <v>146</v>
      </c>
      <c r="E444" s="179" t="s">
        <v>769</v>
      </c>
      <c r="F444" s="180" t="s">
        <v>770</v>
      </c>
      <c r="G444" s="181" t="s">
        <v>232</v>
      </c>
      <c r="H444" s="182">
        <v>30.771999999999998</v>
      </c>
      <c r="I444" s="74"/>
      <c r="J444" s="183">
        <f>ROUND(I444*H444,2)</f>
        <v>0</v>
      </c>
      <c r="K444" s="184"/>
      <c r="L444" s="97"/>
      <c r="M444" s="185" t="s">
        <v>1</v>
      </c>
      <c r="N444" s="186" t="s">
        <v>38</v>
      </c>
      <c r="O444" s="187">
        <v>1.2E-2</v>
      </c>
      <c r="P444" s="187">
        <f>O444*H444</f>
        <v>0.36926399999999998</v>
      </c>
      <c r="Q444" s="187">
        <v>0</v>
      </c>
      <c r="R444" s="187">
        <f>Q444*H444</f>
        <v>0</v>
      </c>
      <c r="S444" s="187">
        <v>0</v>
      </c>
      <c r="T444" s="188">
        <f>S444*H444</f>
        <v>0</v>
      </c>
      <c r="U444" s="96"/>
      <c r="V444" s="96"/>
      <c r="W444" s="96"/>
      <c r="X444" s="96"/>
      <c r="Y444" s="96"/>
      <c r="Z444" s="96"/>
      <c r="AA444" s="96"/>
      <c r="AB444" s="96"/>
      <c r="AC444" s="96"/>
      <c r="AD444" s="96"/>
      <c r="AE444" s="96"/>
      <c r="AR444" s="189" t="s">
        <v>265</v>
      </c>
      <c r="AT444" s="189" t="s">
        <v>146</v>
      </c>
      <c r="AU444" s="189" t="s">
        <v>82</v>
      </c>
      <c r="AY444" s="88" t="s">
        <v>144</v>
      </c>
      <c r="BE444" s="190">
        <f>IF(N444="základní",J444,0)</f>
        <v>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88" t="s">
        <v>80</v>
      </c>
      <c r="BK444" s="190">
        <f>ROUND(I444*H444,2)</f>
        <v>0</v>
      </c>
      <c r="BL444" s="88" t="s">
        <v>265</v>
      </c>
      <c r="BM444" s="189" t="s">
        <v>771</v>
      </c>
    </row>
    <row r="445" spans="1:65" s="199" customFormat="1">
      <c r="B445" s="200"/>
      <c r="D445" s="193" t="s">
        <v>152</v>
      </c>
      <c r="E445" s="201" t="s">
        <v>1</v>
      </c>
      <c r="F445" s="202" t="s">
        <v>772</v>
      </c>
      <c r="H445" s="203">
        <v>30.771999999999998</v>
      </c>
      <c r="L445" s="200"/>
      <c r="M445" s="204"/>
      <c r="N445" s="205"/>
      <c r="O445" s="205"/>
      <c r="P445" s="205"/>
      <c r="Q445" s="205"/>
      <c r="R445" s="205"/>
      <c r="S445" s="205"/>
      <c r="T445" s="206"/>
      <c r="AT445" s="201" t="s">
        <v>152</v>
      </c>
      <c r="AU445" s="201" t="s">
        <v>82</v>
      </c>
      <c r="AV445" s="199" t="s">
        <v>82</v>
      </c>
      <c r="AW445" s="199" t="s">
        <v>30</v>
      </c>
      <c r="AX445" s="199" t="s">
        <v>80</v>
      </c>
      <c r="AY445" s="201" t="s">
        <v>144</v>
      </c>
    </row>
    <row r="446" spans="1:65" s="100" customFormat="1" ht="24.2" customHeight="1">
      <c r="A446" s="96"/>
      <c r="B446" s="97"/>
      <c r="C446" s="178" t="s">
        <v>773</v>
      </c>
      <c r="D446" s="178" t="s">
        <v>146</v>
      </c>
      <c r="E446" s="179" t="s">
        <v>774</v>
      </c>
      <c r="F446" s="180" t="s">
        <v>775</v>
      </c>
      <c r="G446" s="181" t="s">
        <v>232</v>
      </c>
      <c r="H446" s="182">
        <v>30.771999999999998</v>
      </c>
      <c r="I446" s="74"/>
      <c r="J446" s="183">
        <f>ROUND(I446*H446,2)</f>
        <v>0</v>
      </c>
      <c r="K446" s="184"/>
      <c r="L446" s="97"/>
      <c r="M446" s="185" t="s">
        <v>1</v>
      </c>
      <c r="N446" s="186" t="s">
        <v>38</v>
      </c>
      <c r="O446" s="187">
        <v>3.3000000000000002E-2</v>
      </c>
      <c r="P446" s="187">
        <f>O446*H446</f>
        <v>1.015476</v>
      </c>
      <c r="Q446" s="187">
        <v>2.0000000000000001E-4</v>
      </c>
      <c r="R446" s="187">
        <f>Q446*H446</f>
        <v>6.1544E-3</v>
      </c>
      <c r="S446" s="187">
        <v>0</v>
      </c>
      <c r="T446" s="188">
        <f>S446*H446</f>
        <v>0</v>
      </c>
      <c r="U446" s="96"/>
      <c r="V446" s="96"/>
      <c r="W446" s="96"/>
      <c r="X446" s="96"/>
      <c r="Y446" s="96"/>
      <c r="Z446" s="96"/>
      <c r="AA446" s="96"/>
      <c r="AB446" s="96"/>
      <c r="AC446" s="96"/>
      <c r="AD446" s="96"/>
      <c r="AE446" s="96"/>
      <c r="AR446" s="189" t="s">
        <v>265</v>
      </c>
      <c r="AT446" s="189" t="s">
        <v>146</v>
      </c>
      <c r="AU446" s="189" t="s">
        <v>82</v>
      </c>
      <c r="AY446" s="88" t="s">
        <v>144</v>
      </c>
      <c r="BE446" s="190">
        <f>IF(N446="základní",J446,0)</f>
        <v>0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88" t="s">
        <v>80</v>
      </c>
      <c r="BK446" s="190">
        <f>ROUND(I446*H446,2)</f>
        <v>0</v>
      </c>
      <c r="BL446" s="88" t="s">
        <v>265</v>
      </c>
      <c r="BM446" s="189" t="s">
        <v>776</v>
      </c>
    </row>
    <row r="447" spans="1:65" s="100" customFormat="1" ht="33" customHeight="1">
      <c r="A447" s="96"/>
      <c r="B447" s="97"/>
      <c r="C447" s="178" t="s">
        <v>777</v>
      </c>
      <c r="D447" s="178" t="s">
        <v>146</v>
      </c>
      <c r="E447" s="179" t="s">
        <v>778</v>
      </c>
      <c r="F447" s="180" t="s">
        <v>779</v>
      </c>
      <c r="G447" s="181" t="s">
        <v>232</v>
      </c>
      <c r="H447" s="182">
        <v>30.771999999999998</v>
      </c>
      <c r="I447" s="74"/>
      <c r="J447" s="183">
        <f>ROUND(I447*H447,2)</f>
        <v>0</v>
      </c>
      <c r="K447" s="184"/>
      <c r="L447" s="97"/>
      <c r="M447" s="230" t="s">
        <v>1</v>
      </c>
      <c r="N447" s="231" t="s">
        <v>38</v>
      </c>
      <c r="O447" s="232">
        <v>0.104</v>
      </c>
      <c r="P447" s="232">
        <f>O447*H447</f>
        <v>3.2002879999999996</v>
      </c>
      <c r="Q447" s="232">
        <v>2.5999999999999998E-4</v>
      </c>
      <c r="R447" s="232">
        <f>Q447*H447</f>
        <v>8.0007199999999994E-3</v>
      </c>
      <c r="S447" s="232">
        <v>0</v>
      </c>
      <c r="T447" s="233">
        <f>S447*H447</f>
        <v>0</v>
      </c>
      <c r="U447" s="96"/>
      <c r="V447" s="96"/>
      <c r="W447" s="96"/>
      <c r="X447" s="96"/>
      <c r="Y447" s="96"/>
      <c r="Z447" s="96"/>
      <c r="AA447" s="96"/>
      <c r="AB447" s="96"/>
      <c r="AC447" s="96"/>
      <c r="AD447" s="96"/>
      <c r="AE447" s="96"/>
      <c r="AR447" s="189" t="s">
        <v>265</v>
      </c>
      <c r="AT447" s="189" t="s">
        <v>146</v>
      </c>
      <c r="AU447" s="189" t="s">
        <v>82</v>
      </c>
      <c r="AY447" s="88" t="s">
        <v>144</v>
      </c>
      <c r="BE447" s="190">
        <f>IF(N447="základní",J447,0)</f>
        <v>0</v>
      </c>
      <c r="BF447" s="190">
        <f>IF(N447="snížená",J447,0)</f>
        <v>0</v>
      </c>
      <c r="BG447" s="190">
        <f>IF(N447="zákl. přenesená",J447,0)</f>
        <v>0</v>
      </c>
      <c r="BH447" s="190">
        <f>IF(N447="sníž. přenesená",J447,0)</f>
        <v>0</v>
      </c>
      <c r="BI447" s="190">
        <f>IF(N447="nulová",J447,0)</f>
        <v>0</v>
      </c>
      <c r="BJ447" s="88" t="s">
        <v>80</v>
      </c>
      <c r="BK447" s="190">
        <f>ROUND(I447*H447,2)</f>
        <v>0</v>
      </c>
      <c r="BL447" s="88" t="s">
        <v>265</v>
      </c>
      <c r="BM447" s="189" t="s">
        <v>780</v>
      </c>
    </row>
    <row r="448" spans="1:65" s="100" customFormat="1" ht="6.95" customHeight="1">
      <c r="A448" s="96"/>
      <c r="B448" s="129"/>
      <c r="C448" s="130"/>
      <c r="D448" s="130"/>
      <c r="E448" s="130"/>
      <c r="F448" s="130"/>
      <c r="G448" s="130"/>
      <c r="H448" s="130"/>
      <c r="I448" s="130"/>
      <c r="J448" s="130"/>
      <c r="K448" s="130"/>
      <c r="L448" s="97"/>
      <c r="M448" s="96"/>
      <c r="O448" s="96"/>
      <c r="P448" s="96"/>
      <c r="Q448" s="96"/>
      <c r="R448" s="96"/>
      <c r="S448" s="96"/>
      <c r="T448" s="96"/>
      <c r="U448" s="96"/>
      <c r="V448" s="96"/>
      <c r="W448" s="96"/>
      <c r="X448" s="96"/>
      <c r="Y448" s="96"/>
      <c r="Z448" s="96"/>
      <c r="AA448" s="96"/>
      <c r="AB448" s="96"/>
      <c r="AC448" s="96"/>
      <c r="AD448" s="96"/>
      <c r="AE448" s="96"/>
    </row>
  </sheetData>
  <sheetProtection algorithmName="SHA-512" hashValue="euvCXJ8V1fHXlYVDHd/ofjJHcRZZ1Jur4TrPXrhfAhKCiDO6rT51nnBJoCqj58IQIwGcy2Fw/dmrAhbJX+ApMg==" saltValue="GFL7mcLZH4kiACncSdFEsQ==" spinCount="100000" sheet="1" formatCells="0" formatColumns="0" formatRows="0" insertColumns="0" insertRows="0" insertHyperlinks="0" deleteColumns="0" deleteRows="0" sort="0" autoFilter="0" pivotTables="0"/>
  <autoFilter ref="C136:K447" xr:uid="{00000000-0009-0000-0000-000001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9"/>
  <sheetViews>
    <sheetView showGridLines="0" topLeftCell="A102" workbookViewId="0">
      <selection activeCell="W125" sqref="W125:W126"/>
    </sheetView>
  </sheetViews>
  <sheetFormatPr defaultRowHeight="11.25"/>
  <cols>
    <col min="1" max="1" width="8.33203125" style="73" customWidth="1"/>
    <col min="2" max="2" width="1.1640625" style="73" customWidth="1"/>
    <col min="3" max="3" width="4.1640625" style="73" customWidth="1"/>
    <col min="4" max="4" width="4.33203125" style="73" customWidth="1"/>
    <col min="5" max="5" width="17.1640625" style="73" customWidth="1"/>
    <col min="6" max="6" width="50.83203125" style="73" customWidth="1"/>
    <col min="7" max="7" width="7.5" style="73" customWidth="1"/>
    <col min="8" max="8" width="14" style="73" customWidth="1"/>
    <col min="9" max="9" width="15.83203125" style="73" customWidth="1"/>
    <col min="10" max="10" width="22.33203125" style="73" customWidth="1"/>
    <col min="11" max="11" width="22.33203125" style="73" hidden="1" customWidth="1"/>
    <col min="12" max="12" width="9.33203125" style="73" customWidth="1"/>
    <col min="13" max="13" width="10.83203125" style="73" hidden="1" customWidth="1"/>
    <col min="14" max="14" width="9.33203125" style="73" hidden="1"/>
    <col min="15" max="20" width="14.1640625" style="73" hidden="1" customWidth="1"/>
    <col min="21" max="21" width="16.33203125" style="73" hidden="1" customWidth="1"/>
    <col min="22" max="22" width="12.33203125" style="73" customWidth="1"/>
    <col min="23" max="23" width="16.33203125" style="73" customWidth="1"/>
    <col min="24" max="24" width="12.33203125" style="73" customWidth="1"/>
    <col min="25" max="25" width="15" style="73" customWidth="1"/>
    <col min="26" max="26" width="11" style="73" customWidth="1"/>
    <col min="27" max="27" width="15" style="73" customWidth="1"/>
    <col min="28" max="28" width="16.33203125" style="73" customWidth="1"/>
    <col min="29" max="29" width="11" style="73" customWidth="1"/>
    <col min="30" max="30" width="15" style="73" customWidth="1"/>
    <col min="31" max="31" width="16.33203125" style="73" customWidth="1"/>
    <col min="32" max="43" width="9.33203125" style="73"/>
    <col min="44" max="65" width="9.33203125" style="73" hidden="1"/>
    <col min="66" max="16384" width="9.33203125" style="73"/>
  </cols>
  <sheetData>
    <row r="2" spans="1:46" ht="36.950000000000003" customHeight="1">
      <c r="L2" s="280" t="s">
        <v>5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88" t="s">
        <v>90</v>
      </c>
    </row>
    <row r="3" spans="1:46" ht="6.9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  <c r="AT3" s="88" t="s">
        <v>82</v>
      </c>
    </row>
    <row r="4" spans="1:46" ht="24.95" customHeight="1">
      <c r="B4" s="91"/>
      <c r="D4" s="92" t="s">
        <v>102</v>
      </c>
      <c r="L4" s="91"/>
      <c r="M4" s="93" t="s">
        <v>10</v>
      </c>
      <c r="AT4" s="88" t="s">
        <v>3</v>
      </c>
    </row>
    <row r="5" spans="1:46" ht="6.95" customHeight="1">
      <c r="B5" s="91"/>
      <c r="L5" s="91"/>
    </row>
    <row r="6" spans="1:46" ht="12" customHeight="1">
      <c r="B6" s="91"/>
      <c r="D6" s="94" t="s">
        <v>14</v>
      </c>
      <c r="L6" s="91"/>
    </row>
    <row r="7" spans="1:46" ht="16.5" customHeight="1">
      <c r="B7" s="91"/>
      <c r="E7" s="282" t="str">
        <f>'Rekapitulace stavby'!K6</f>
        <v>Výuková stáj ŠZP Žabčice</v>
      </c>
      <c r="F7" s="283"/>
      <c r="G7" s="283"/>
      <c r="H7" s="283"/>
      <c r="L7" s="91"/>
    </row>
    <row r="8" spans="1:46" ht="12" customHeight="1">
      <c r="B8" s="91"/>
      <c r="D8" s="94" t="s">
        <v>103</v>
      </c>
      <c r="L8" s="91"/>
    </row>
    <row r="9" spans="1:46" s="100" customFormat="1" ht="16.5" customHeight="1">
      <c r="A9" s="96"/>
      <c r="B9" s="97"/>
      <c r="C9" s="96"/>
      <c r="D9" s="96"/>
      <c r="E9" s="282" t="s">
        <v>104</v>
      </c>
      <c r="F9" s="279"/>
      <c r="G9" s="279"/>
      <c r="H9" s="279"/>
      <c r="I9" s="96"/>
      <c r="J9" s="96"/>
      <c r="K9" s="96"/>
      <c r="L9" s="99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</row>
    <row r="10" spans="1:46" s="100" customFormat="1" ht="12" customHeight="1">
      <c r="A10" s="96"/>
      <c r="B10" s="97"/>
      <c r="C10" s="96"/>
      <c r="D10" s="94" t="s">
        <v>105</v>
      </c>
      <c r="E10" s="96"/>
      <c r="F10" s="96"/>
      <c r="G10" s="96"/>
      <c r="H10" s="96"/>
      <c r="I10" s="96"/>
      <c r="J10" s="96"/>
      <c r="K10" s="96"/>
      <c r="L10" s="99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</row>
    <row r="11" spans="1:46" s="100" customFormat="1" ht="16.5" customHeight="1">
      <c r="A11" s="96"/>
      <c r="B11" s="97"/>
      <c r="C11" s="96"/>
      <c r="D11" s="96"/>
      <c r="E11" s="278" t="s">
        <v>781</v>
      </c>
      <c r="F11" s="279"/>
      <c r="G11" s="279"/>
      <c r="H11" s="279"/>
      <c r="I11" s="96"/>
      <c r="J11" s="96"/>
      <c r="K11" s="96"/>
      <c r="L11" s="99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</row>
    <row r="12" spans="1:46" s="100" customFormat="1">
      <c r="A12" s="96"/>
      <c r="B12" s="97"/>
      <c r="C12" s="96"/>
      <c r="D12" s="96"/>
      <c r="E12" s="96"/>
      <c r="F12" s="96"/>
      <c r="G12" s="96"/>
      <c r="H12" s="96"/>
      <c r="I12" s="96"/>
      <c r="J12" s="96"/>
      <c r="K12" s="96"/>
      <c r="L12" s="99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</row>
    <row r="13" spans="1:46" s="100" customFormat="1" ht="12" customHeight="1">
      <c r="A13" s="96"/>
      <c r="B13" s="97"/>
      <c r="C13" s="96"/>
      <c r="D13" s="94" t="s">
        <v>16</v>
      </c>
      <c r="E13" s="96"/>
      <c r="F13" s="101" t="s">
        <v>1</v>
      </c>
      <c r="G13" s="96"/>
      <c r="H13" s="96"/>
      <c r="I13" s="94" t="s">
        <v>17</v>
      </c>
      <c r="J13" s="101" t="s">
        <v>1</v>
      </c>
      <c r="K13" s="96"/>
      <c r="L13" s="99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</row>
    <row r="14" spans="1:46" s="100" customFormat="1" ht="12" customHeight="1">
      <c r="A14" s="96"/>
      <c r="B14" s="97"/>
      <c r="C14" s="96"/>
      <c r="D14" s="94" t="s">
        <v>18</v>
      </c>
      <c r="E14" s="96"/>
      <c r="F14" s="101" t="s">
        <v>19</v>
      </c>
      <c r="G14" s="96"/>
      <c r="H14" s="96"/>
      <c r="I14" s="94" t="s">
        <v>20</v>
      </c>
      <c r="J14" s="102" t="str">
        <f>'Rekapitulace stavby'!AN8</f>
        <v>14. 2. 2024</v>
      </c>
      <c r="K14" s="96"/>
      <c r="L14" s="99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</row>
    <row r="15" spans="1:46" s="100" customFormat="1" ht="10.9" customHeight="1">
      <c r="A15" s="96"/>
      <c r="B15" s="97"/>
      <c r="C15" s="96"/>
      <c r="D15" s="96"/>
      <c r="E15" s="96"/>
      <c r="F15" s="96"/>
      <c r="G15" s="96"/>
      <c r="H15" s="96"/>
      <c r="I15" s="96"/>
      <c r="J15" s="96"/>
      <c r="K15" s="96"/>
      <c r="L15" s="99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</row>
    <row r="16" spans="1:46" s="100" customFormat="1" ht="12" customHeight="1">
      <c r="A16" s="96"/>
      <c r="B16" s="97"/>
      <c r="C16" s="96"/>
      <c r="D16" s="94" t="s">
        <v>22</v>
      </c>
      <c r="E16" s="96"/>
      <c r="F16" s="96"/>
      <c r="G16" s="96"/>
      <c r="H16" s="96"/>
      <c r="I16" s="94" t="s">
        <v>23</v>
      </c>
      <c r="J16" s="101" t="s">
        <v>1</v>
      </c>
      <c r="K16" s="96"/>
      <c r="L16" s="99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</row>
    <row r="17" spans="1:31" s="100" customFormat="1" ht="18" customHeight="1">
      <c r="A17" s="96"/>
      <c r="B17" s="97"/>
      <c r="C17" s="96"/>
      <c r="D17" s="96"/>
      <c r="E17" s="101" t="s">
        <v>24</v>
      </c>
      <c r="F17" s="96"/>
      <c r="G17" s="96"/>
      <c r="H17" s="96"/>
      <c r="I17" s="94" t="s">
        <v>25</v>
      </c>
      <c r="J17" s="101" t="s">
        <v>1</v>
      </c>
      <c r="K17" s="96"/>
      <c r="L17" s="99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</row>
    <row r="18" spans="1:31" s="100" customFormat="1" ht="6.95" customHeight="1">
      <c r="A18" s="96"/>
      <c r="B18" s="97"/>
      <c r="C18" s="96"/>
      <c r="D18" s="96"/>
      <c r="E18" s="96"/>
      <c r="F18" s="96"/>
      <c r="G18" s="96"/>
      <c r="H18" s="96"/>
      <c r="I18" s="96"/>
      <c r="J18" s="96"/>
      <c r="K18" s="96"/>
      <c r="L18" s="99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</row>
    <row r="19" spans="1:31" s="100" customFormat="1" ht="12" customHeight="1">
      <c r="A19" s="96"/>
      <c r="B19" s="97"/>
      <c r="C19" s="96"/>
      <c r="D19" s="94" t="s">
        <v>26</v>
      </c>
      <c r="E19" s="96"/>
      <c r="F19" s="96"/>
      <c r="G19" s="96"/>
      <c r="H19" s="96"/>
      <c r="I19" s="94" t="s">
        <v>23</v>
      </c>
      <c r="J19" s="101" t="str">
        <f>'Rekapitulace stavby'!AN13</f>
        <v/>
      </c>
      <c r="K19" s="96"/>
      <c r="L19" s="99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</row>
    <row r="20" spans="1:31" s="100" customFormat="1" ht="18" customHeight="1">
      <c r="A20" s="96"/>
      <c r="B20" s="97"/>
      <c r="C20" s="96"/>
      <c r="D20" s="96"/>
      <c r="E20" s="284" t="str">
        <f>'Rekapitulace stavby'!E14</f>
        <v xml:space="preserve"> </v>
      </c>
      <c r="F20" s="284"/>
      <c r="G20" s="284"/>
      <c r="H20" s="284"/>
      <c r="I20" s="94" t="s">
        <v>25</v>
      </c>
      <c r="J20" s="101" t="str">
        <f>'Rekapitulace stavby'!AN14</f>
        <v/>
      </c>
      <c r="K20" s="96"/>
      <c r="L20" s="99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</row>
    <row r="21" spans="1:31" s="100" customFormat="1" ht="6.95" customHeight="1">
      <c r="A21" s="96"/>
      <c r="B21" s="97"/>
      <c r="C21" s="96"/>
      <c r="D21" s="96"/>
      <c r="E21" s="96"/>
      <c r="F21" s="96"/>
      <c r="G21" s="96"/>
      <c r="H21" s="96"/>
      <c r="I21" s="96"/>
      <c r="J21" s="96"/>
      <c r="K21" s="96"/>
      <c r="L21" s="99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</row>
    <row r="22" spans="1:31" s="100" customFormat="1" ht="12" customHeight="1">
      <c r="A22" s="96"/>
      <c r="B22" s="97"/>
      <c r="C22" s="96"/>
      <c r="D22" s="94" t="s">
        <v>28</v>
      </c>
      <c r="E22" s="96"/>
      <c r="F22" s="96"/>
      <c r="G22" s="96"/>
      <c r="H22" s="96"/>
      <c r="I22" s="94" t="s">
        <v>23</v>
      </c>
      <c r="J22" s="101" t="s">
        <v>1</v>
      </c>
      <c r="K22" s="96"/>
      <c r="L22" s="99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</row>
    <row r="23" spans="1:31" s="100" customFormat="1" ht="18" customHeight="1">
      <c r="A23" s="96"/>
      <c r="B23" s="97"/>
      <c r="C23" s="96"/>
      <c r="D23" s="96"/>
      <c r="E23" s="101" t="s">
        <v>29</v>
      </c>
      <c r="F23" s="96"/>
      <c r="G23" s="96"/>
      <c r="H23" s="96"/>
      <c r="I23" s="94" t="s">
        <v>25</v>
      </c>
      <c r="J23" s="101" t="s">
        <v>1</v>
      </c>
      <c r="K23" s="96"/>
      <c r="L23" s="99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</row>
    <row r="24" spans="1:31" s="100" customFormat="1" ht="6.95" customHeight="1">
      <c r="A24" s="96"/>
      <c r="B24" s="97"/>
      <c r="C24" s="96"/>
      <c r="D24" s="96"/>
      <c r="E24" s="96"/>
      <c r="F24" s="96"/>
      <c r="G24" s="96"/>
      <c r="H24" s="96"/>
      <c r="I24" s="96"/>
      <c r="J24" s="96"/>
      <c r="K24" s="96"/>
      <c r="L24" s="99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</row>
    <row r="25" spans="1:31" s="100" customFormat="1" ht="12" customHeight="1">
      <c r="A25" s="96"/>
      <c r="B25" s="97"/>
      <c r="C25" s="96"/>
      <c r="D25" s="94" t="s">
        <v>31</v>
      </c>
      <c r="E25" s="96"/>
      <c r="F25" s="96"/>
      <c r="G25" s="96"/>
      <c r="H25" s="96"/>
      <c r="I25" s="94" t="s">
        <v>23</v>
      </c>
      <c r="J25" s="101" t="str">
        <f>IF('Rekapitulace stavby'!AN19="","",'Rekapitulace stavby'!AN19)</f>
        <v/>
      </c>
      <c r="K25" s="96"/>
      <c r="L25" s="99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</row>
    <row r="26" spans="1:31" s="100" customFormat="1" ht="18" customHeight="1">
      <c r="A26" s="96"/>
      <c r="B26" s="97"/>
      <c r="C26" s="96"/>
      <c r="D26" s="96"/>
      <c r="E26" s="101" t="str">
        <f>IF('Rekapitulace stavby'!E20="","",'Rekapitulace stavby'!E20)</f>
        <v xml:space="preserve"> </v>
      </c>
      <c r="F26" s="96"/>
      <c r="G26" s="96"/>
      <c r="H26" s="96"/>
      <c r="I26" s="94" t="s">
        <v>25</v>
      </c>
      <c r="J26" s="101" t="str">
        <f>IF('Rekapitulace stavby'!AN20="","",'Rekapitulace stavby'!AN20)</f>
        <v/>
      </c>
      <c r="K26" s="96"/>
      <c r="L26" s="99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</row>
    <row r="27" spans="1:31" s="100" customFormat="1" ht="6.95" customHeight="1">
      <c r="A27" s="96"/>
      <c r="B27" s="97"/>
      <c r="C27" s="96"/>
      <c r="D27" s="96"/>
      <c r="E27" s="96"/>
      <c r="F27" s="96"/>
      <c r="G27" s="96"/>
      <c r="H27" s="96"/>
      <c r="I27" s="96"/>
      <c r="J27" s="96"/>
      <c r="K27" s="96"/>
      <c r="L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100" customFormat="1" ht="12" customHeight="1">
      <c r="A28" s="96"/>
      <c r="B28" s="97"/>
      <c r="C28" s="96"/>
      <c r="D28" s="94" t="s">
        <v>32</v>
      </c>
      <c r="E28" s="96"/>
      <c r="F28" s="96"/>
      <c r="G28" s="96"/>
      <c r="H28" s="96"/>
      <c r="I28" s="96"/>
      <c r="J28" s="96"/>
      <c r="K28" s="96"/>
      <c r="L28" s="99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</row>
    <row r="29" spans="1:31" s="107" customFormat="1" ht="16.5" customHeight="1">
      <c r="A29" s="104"/>
      <c r="B29" s="105"/>
      <c r="C29" s="104"/>
      <c r="D29" s="104"/>
      <c r="E29" s="285" t="s">
        <v>1</v>
      </c>
      <c r="F29" s="285"/>
      <c r="G29" s="285"/>
      <c r="H29" s="285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100" customFormat="1" ht="6.95" customHeight="1">
      <c r="A30" s="96"/>
      <c r="B30" s="97"/>
      <c r="C30" s="96"/>
      <c r="D30" s="96"/>
      <c r="E30" s="96"/>
      <c r="F30" s="96"/>
      <c r="G30" s="96"/>
      <c r="H30" s="96"/>
      <c r="I30" s="96"/>
      <c r="J30" s="96"/>
      <c r="K30" s="96"/>
      <c r="L30" s="99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</row>
    <row r="31" spans="1:31" s="100" customFormat="1" ht="6.95" customHeight="1">
      <c r="A31" s="96"/>
      <c r="B31" s="97"/>
      <c r="C31" s="96"/>
      <c r="D31" s="108"/>
      <c r="E31" s="108"/>
      <c r="F31" s="108"/>
      <c r="G31" s="108"/>
      <c r="H31" s="108"/>
      <c r="I31" s="108"/>
      <c r="J31" s="108"/>
      <c r="K31" s="108"/>
      <c r="L31" s="99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</row>
    <row r="32" spans="1:31" s="100" customFormat="1" ht="25.35" customHeight="1">
      <c r="A32" s="96"/>
      <c r="B32" s="97"/>
      <c r="C32" s="96"/>
      <c r="D32" s="109" t="s">
        <v>33</v>
      </c>
      <c r="E32" s="96"/>
      <c r="F32" s="96"/>
      <c r="G32" s="96"/>
      <c r="H32" s="96"/>
      <c r="I32" s="96"/>
      <c r="J32" s="110">
        <f>ROUND(J123, 2)</f>
        <v>0</v>
      </c>
      <c r="K32" s="96"/>
      <c r="L32" s="99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</row>
    <row r="33" spans="1:31" s="100" customFormat="1" ht="6.95" customHeight="1">
      <c r="A33" s="96"/>
      <c r="B33" s="97"/>
      <c r="C33" s="96"/>
      <c r="D33" s="108"/>
      <c r="E33" s="108"/>
      <c r="F33" s="108"/>
      <c r="G33" s="108"/>
      <c r="H33" s="108"/>
      <c r="I33" s="108"/>
      <c r="J33" s="108"/>
      <c r="K33" s="108"/>
      <c r="L33" s="99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</row>
    <row r="34" spans="1:31" s="100" customFormat="1" ht="14.45" customHeight="1">
      <c r="A34" s="96"/>
      <c r="B34" s="97"/>
      <c r="C34" s="96"/>
      <c r="D34" s="96"/>
      <c r="E34" s="96"/>
      <c r="F34" s="111" t="s">
        <v>35</v>
      </c>
      <c r="G34" s="96"/>
      <c r="H34" s="96"/>
      <c r="I34" s="111" t="s">
        <v>34</v>
      </c>
      <c r="J34" s="111" t="s">
        <v>36</v>
      </c>
      <c r="K34" s="96"/>
      <c r="L34" s="99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</row>
    <row r="35" spans="1:31" s="100" customFormat="1" ht="14.45" customHeight="1">
      <c r="A35" s="96"/>
      <c r="B35" s="97"/>
      <c r="C35" s="96"/>
      <c r="D35" s="112" t="s">
        <v>37</v>
      </c>
      <c r="E35" s="94" t="s">
        <v>38</v>
      </c>
      <c r="F35" s="113">
        <f>ROUND((SUM(BE123:BE128)),  2)</f>
        <v>0</v>
      </c>
      <c r="G35" s="96"/>
      <c r="H35" s="96"/>
      <c r="I35" s="114">
        <v>0.21</v>
      </c>
      <c r="J35" s="113">
        <f>ROUND(((SUM(BE123:BE128))*I35),  2)</f>
        <v>0</v>
      </c>
      <c r="K35" s="96"/>
      <c r="L35" s="99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</row>
    <row r="36" spans="1:31" s="100" customFormat="1" ht="14.45" customHeight="1">
      <c r="A36" s="96"/>
      <c r="B36" s="97"/>
      <c r="C36" s="96"/>
      <c r="D36" s="96"/>
      <c r="E36" s="94" t="s">
        <v>39</v>
      </c>
      <c r="F36" s="113">
        <f>ROUND((SUM(BF123:BF128)),  2)</f>
        <v>0</v>
      </c>
      <c r="G36" s="96"/>
      <c r="H36" s="96"/>
      <c r="I36" s="114">
        <v>0.12</v>
      </c>
      <c r="J36" s="113">
        <f>ROUND(((SUM(BF123:BF128))*I36),  2)</f>
        <v>0</v>
      </c>
      <c r="K36" s="96"/>
      <c r="L36" s="99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</row>
    <row r="37" spans="1:31" s="100" customFormat="1" ht="14.45" hidden="1" customHeight="1">
      <c r="A37" s="96"/>
      <c r="B37" s="97"/>
      <c r="C37" s="96"/>
      <c r="D37" s="96"/>
      <c r="E37" s="94" t="s">
        <v>40</v>
      </c>
      <c r="F37" s="113">
        <f>ROUND((SUM(BG123:BG128)),  2)</f>
        <v>0</v>
      </c>
      <c r="G37" s="96"/>
      <c r="H37" s="96"/>
      <c r="I37" s="114">
        <v>0.21</v>
      </c>
      <c r="J37" s="113">
        <f>0</f>
        <v>0</v>
      </c>
      <c r="K37" s="96"/>
      <c r="L37" s="99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</row>
    <row r="38" spans="1:31" s="100" customFormat="1" ht="14.45" hidden="1" customHeight="1">
      <c r="A38" s="96"/>
      <c r="B38" s="97"/>
      <c r="C38" s="96"/>
      <c r="D38" s="96"/>
      <c r="E38" s="94" t="s">
        <v>41</v>
      </c>
      <c r="F38" s="113">
        <f>ROUND((SUM(BH123:BH128)),  2)</f>
        <v>0</v>
      </c>
      <c r="G38" s="96"/>
      <c r="H38" s="96"/>
      <c r="I38" s="114">
        <v>0.12</v>
      </c>
      <c r="J38" s="113">
        <f>0</f>
        <v>0</v>
      </c>
      <c r="K38" s="96"/>
      <c r="L38" s="99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</row>
    <row r="39" spans="1:31" s="100" customFormat="1" ht="14.45" hidden="1" customHeight="1">
      <c r="A39" s="96"/>
      <c r="B39" s="97"/>
      <c r="C39" s="96"/>
      <c r="D39" s="96"/>
      <c r="E39" s="94" t="s">
        <v>42</v>
      </c>
      <c r="F39" s="113">
        <f>ROUND((SUM(BI123:BI128)),  2)</f>
        <v>0</v>
      </c>
      <c r="G39" s="96"/>
      <c r="H39" s="96"/>
      <c r="I39" s="114">
        <v>0</v>
      </c>
      <c r="J39" s="113">
        <f>0</f>
        <v>0</v>
      </c>
      <c r="K39" s="96"/>
      <c r="L39" s="99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</row>
    <row r="40" spans="1:31" s="100" customFormat="1" ht="6.95" customHeight="1">
      <c r="A40" s="96"/>
      <c r="B40" s="97"/>
      <c r="C40" s="96"/>
      <c r="D40" s="96"/>
      <c r="E40" s="96"/>
      <c r="F40" s="96"/>
      <c r="G40" s="96"/>
      <c r="H40" s="96"/>
      <c r="I40" s="96"/>
      <c r="J40" s="96"/>
      <c r="K40" s="96"/>
      <c r="L40" s="99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</row>
    <row r="41" spans="1:31" s="100" customFormat="1" ht="25.35" customHeight="1">
      <c r="A41" s="96"/>
      <c r="B41" s="97"/>
      <c r="C41" s="115"/>
      <c r="D41" s="116" t="s">
        <v>43</v>
      </c>
      <c r="E41" s="117"/>
      <c r="F41" s="117"/>
      <c r="G41" s="118" t="s">
        <v>44</v>
      </c>
      <c r="H41" s="119" t="s">
        <v>45</v>
      </c>
      <c r="I41" s="117"/>
      <c r="J41" s="120">
        <f>SUM(J32:J39)</f>
        <v>0</v>
      </c>
      <c r="K41" s="121"/>
      <c r="L41" s="99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</row>
    <row r="42" spans="1:31" s="100" customFormat="1" ht="14.45" customHeight="1">
      <c r="A42" s="96"/>
      <c r="B42" s="97"/>
      <c r="C42" s="96"/>
      <c r="D42" s="96"/>
      <c r="E42" s="96"/>
      <c r="F42" s="96"/>
      <c r="G42" s="96"/>
      <c r="H42" s="96"/>
      <c r="I42" s="96"/>
      <c r="J42" s="96"/>
      <c r="K42" s="96"/>
      <c r="L42" s="99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</row>
    <row r="43" spans="1:31" ht="14.45" customHeight="1">
      <c r="B43" s="91"/>
      <c r="L43" s="91"/>
    </row>
    <row r="44" spans="1:31" ht="14.45" customHeight="1">
      <c r="B44" s="91"/>
      <c r="L44" s="91"/>
    </row>
    <row r="45" spans="1:31" ht="14.45" customHeight="1">
      <c r="B45" s="91"/>
      <c r="L45" s="91"/>
    </row>
    <row r="46" spans="1:31" ht="14.45" customHeight="1">
      <c r="B46" s="91"/>
      <c r="L46" s="91"/>
    </row>
    <row r="47" spans="1:31" ht="14.45" customHeight="1">
      <c r="B47" s="91"/>
      <c r="L47" s="91"/>
    </row>
    <row r="48" spans="1:31" ht="14.45" customHeight="1">
      <c r="B48" s="91"/>
      <c r="L48" s="91"/>
    </row>
    <row r="49" spans="1:31" ht="14.45" customHeight="1">
      <c r="B49" s="91"/>
      <c r="L49" s="91"/>
    </row>
    <row r="50" spans="1:31" s="100" customFormat="1" ht="14.45" customHeight="1">
      <c r="B50" s="99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99"/>
    </row>
    <row r="51" spans="1:31">
      <c r="B51" s="91"/>
      <c r="L51" s="91"/>
    </row>
    <row r="52" spans="1:31">
      <c r="B52" s="91"/>
      <c r="L52" s="91"/>
    </row>
    <row r="53" spans="1:31">
      <c r="B53" s="91"/>
      <c r="L53" s="91"/>
    </row>
    <row r="54" spans="1:31">
      <c r="B54" s="91"/>
      <c r="L54" s="91"/>
    </row>
    <row r="55" spans="1:31">
      <c r="B55" s="91"/>
      <c r="L55" s="91"/>
    </row>
    <row r="56" spans="1:31">
      <c r="B56" s="91"/>
      <c r="L56" s="91"/>
    </row>
    <row r="57" spans="1:31">
      <c r="B57" s="91"/>
      <c r="L57" s="91"/>
    </row>
    <row r="58" spans="1:31">
      <c r="B58" s="91"/>
      <c r="L58" s="91"/>
    </row>
    <row r="59" spans="1:31">
      <c r="B59" s="91"/>
      <c r="L59" s="91"/>
    </row>
    <row r="60" spans="1:31">
      <c r="B60" s="91"/>
      <c r="L60" s="91"/>
    </row>
    <row r="61" spans="1:31" s="100" customFormat="1" ht="12.75">
      <c r="A61" s="96"/>
      <c r="B61" s="97"/>
      <c r="C61" s="96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99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</row>
    <row r="62" spans="1:31">
      <c r="B62" s="91"/>
      <c r="L62" s="91"/>
    </row>
    <row r="63" spans="1:31">
      <c r="B63" s="91"/>
      <c r="L63" s="91"/>
    </row>
    <row r="64" spans="1:31">
      <c r="B64" s="91"/>
      <c r="L64" s="91"/>
    </row>
    <row r="65" spans="1:31" s="100" customFormat="1" ht="12.75">
      <c r="A65" s="96"/>
      <c r="B65" s="97"/>
      <c r="C65" s="96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99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</row>
    <row r="66" spans="1:31">
      <c r="B66" s="91"/>
      <c r="L66" s="91"/>
    </row>
    <row r="67" spans="1:31">
      <c r="B67" s="91"/>
      <c r="L67" s="91"/>
    </row>
    <row r="68" spans="1:31">
      <c r="B68" s="91"/>
      <c r="L68" s="91"/>
    </row>
    <row r="69" spans="1:31">
      <c r="B69" s="91"/>
      <c r="L69" s="91"/>
    </row>
    <row r="70" spans="1:31">
      <c r="B70" s="91"/>
      <c r="L70" s="91"/>
    </row>
    <row r="71" spans="1:31">
      <c r="B71" s="91"/>
      <c r="L71" s="91"/>
    </row>
    <row r="72" spans="1:31">
      <c r="B72" s="91"/>
      <c r="L72" s="91"/>
    </row>
    <row r="73" spans="1:31">
      <c r="B73" s="91"/>
      <c r="L73" s="91"/>
    </row>
    <row r="74" spans="1:31">
      <c r="B74" s="91"/>
      <c r="L74" s="91"/>
    </row>
    <row r="75" spans="1:31">
      <c r="B75" s="91"/>
      <c r="L75" s="91"/>
    </row>
    <row r="76" spans="1:31" s="100" customFormat="1" ht="12.75">
      <c r="A76" s="96"/>
      <c r="B76" s="97"/>
      <c r="C76" s="96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99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</row>
    <row r="77" spans="1:31" s="100" customFormat="1" ht="14.45" customHeight="1">
      <c r="A77" s="96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99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</row>
    <row r="81" spans="1:31" s="100" customFormat="1" ht="6.95" customHeight="1">
      <c r="A81" s="96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99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</row>
    <row r="82" spans="1:31" s="100" customFormat="1" ht="24.95" customHeight="1">
      <c r="A82" s="96"/>
      <c r="B82" s="97"/>
      <c r="C82" s="92" t="s">
        <v>107</v>
      </c>
      <c r="D82" s="96"/>
      <c r="E82" s="96"/>
      <c r="F82" s="96"/>
      <c r="G82" s="96"/>
      <c r="H82" s="96"/>
      <c r="I82" s="96"/>
      <c r="J82" s="96"/>
      <c r="K82" s="96"/>
      <c r="L82" s="99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</row>
    <row r="83" spans="1:31" s="100" customFormat="1" ht="6.95" customHeight="1">
      <c r="A83" s="96"/>
      <c r="B83" s="97"/>
      <c r="C83" s="96"/>
      <c r="D83" s="96"/>
      <c r="E83" s="96"/>
      <c r="F83" s="96"/>
      <c r="G83" s="96"/>
      <c r="H83" s="96"/>
      <c r="I83" s="96"/>
      <c r="J83" s="96"/>
      <c r="K83" s="96"/>
      <c r="L83" s="99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</row>
    <row r="84" spans="1:31" s="100" customFormat="1" ht="12" customHeight="1">
      <c r="A84" s="96"/>
      <c r="B84" s="97"/>
      <c r="C84" s="94" t="s">
        <v>14</v>
      </c>
      <c r="D84" s="96"/>
      <c r="E84" s="96"/>
      <c r="F84" s="96"/>
      <c r="G84" s="96"/>
      <c r="H84" s="96"/>
      <c r="I84" s="96"/>
      <c r="J84" s="96"/>
      <c r="K84" s="96"/>
      <c r="L84" s="99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</row>
    <row r="85" spans="1:31" s="100" customFormat="1" ht="16.5" customHeight="1">
      <c r="A85" s="96"/>
      <c r="B85" s="97"/>
      <c r="C85" s="96"/>
      <c r="D85" s="96"/>
      <c r="E85" s="282" t="str">
        <f>E7</f>
        <v>Výuková stáj ŠZP Žabčice</v>
      </c>
      <c r="F85" s="283"/>
      <c r="G85" s="283"/>
      <c r="H85" s="283"/>
      <c r="I85" s="96"/>
      <c r="J85" s="96"/>
      <c r="K85" s="96"/>
      <c r="L85" s="99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</row>
    <row r="86" spans="1:31" ht="12" customHeight="1">
      <c r="B86" s="91"/>
      <c r="C86" s="94" t="s">
        <v>103</v>
      </c>
      <c r="L86" s="91"/>
    </row>
    <row r="87" spans="1:31" s="100" customFormat="1" ht="16.5" customHeight="1">
      <c r="A87" s="96"/>
      <c r="B87" s="97"/>
      <c r="C87" s="96"/>
      <c r="D87" s="96"/>
      <c r="E87" s="282" t="s">
        <v>104</v>
      </c>
      <c r="F87" s="279"/>
      <c r="G87" s="279"/>
      <c r="H87" s="279"/>
      <c r="I87" s="96"/>
      <c r="J87" s="96"/>
      <c r="K87" s="96"/>
      <c r="L87" s="99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</row>
    <row r="88" spans="1:31" s="100" customFormat="1" ht="12" customHeight="1">
      <c r="A88" s="96"/>
      <c r="B88" s="97"/>
      <c r="C88" s="94" t="s">
        <v>105</v>
      </c>
      <c r="D88" s="96"/>
      <c r="E88" s="96"/>
      <c r="F88" s="96"/>
      <c r="G88" s="96"/>
      <c r="H88" s="96"/>
      <c r="I88" s="96"/>
      <c r="J88" s="96"/>
      <c r="K88" s="96"/>
      <c r="L88" s="99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</row>
    <row r="89" spans="1:31" s="100" customFormat="1" ht="16.5" customHeight="1">
      <c r="A89" s="96"/>
      <c r="B89" s="97"/>
      <c r="C89" s="96"/>
      <c r="D89" s="96"/>
      <c r="E89" s="278" t="str">
        <f>E11</f>
        <v>SO 01.2 - Elektroinstalace</v>
      </c>
      <c r="F89" s="279"/>
      <c r="G89" s="279"/>
      <c r="H89" s="279"/>
      <c r="I89" s="96"/>
      <c r="J89" s="96"/>
      <c r="K89" s="96"/>
      <c r="L89" s="99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</row>
    <row r="90" spans="1:31" s="100" customFormat="1" ht="6.95" customHeight="1">
      <c r="A90" s="96"/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9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</row>
    <row r="91" spans="1:31" s="100" customFormat="1" ht="12" customHeight="1">
      <c r="A91" s="96"/>
      <c r="B91" s="97"/>
      <c r="C91" s="94" t="s">
        <v>18</v>
      </c>
      <c r="D91" s="96"/>
      <c r="E91" s="96"/>
      <c r="F91" s="101" t="str">
        <f>F14</f>
        <v>Žabčice</v>
      </c>
      <c r="G91" s="96"/>
      <c r="H91" s="96"/>
      <c r="I91" s="94" t="s">
        <v>20</v>
      </c>
      <c r="J91" s="102" t="str">
        <f>IF(J14="","",J14)</f>
        <v>14. 2. 2024</v>
      </c>
      <c r="K91" s="96"/>
      <c r="L91" s="99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</row>
    <row r="92" spans="1:31" s="100" customFormat="1" ht="6.95" customHeight="1">
      <c r="A92" s="96"/>
      <c r="B92" s="97"/>
      <c r="C92" s="96"/>
      <c r="D92" s="96"/>
      <c r="E92" s="96"/>
      <c r="F92" s="96"/>
      <c r="G92" s="96"/>
      <c r="H92" s="96"/>
      <c r="I92" s="96"/>
      <c r="J92" s="96"/>
      <c r="K92" s="96"/>
      <c r="L92" s="99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</row>
    <row r="93" spans="1:31" s="100" customFormat="1" ht="15.2" customHeight="1">
      <c r="A93" s="96"/>
      <c r="B93" s="97"/>
      <c r="C93" s="94" t="s">
        <v>22</v>
      </c>
      <c r="D93" s="96"/>
      <c r="E93" s="96"/>
      <c r="F93" s="101" t="str">
        <f>E17</f>
        <v>Mendelova univerzita V Brně, ŠZP Žabčice</v>
      </c>
      <c r="G93" s="96"/>
      <c r="H93" s="96"/>
      <c r="I93" s="94" t="s">
        <v>28</v>
      </c>
      <c r="J93" s="133" t="str">
        <f>E23</f>
        <v>Ing. Jaroslav Onderka</v>
      </c>
      <c r="K93" s="96"/>
      <c r="L93" s="99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</row>
    <row r="94" spans="1:31" s="100" customFormat="1" ht="15.2" customHeight="1">
      <c r="A94" s="96"/>
      <c r="B94" s="97"/>
      <c r="C94" s="94" t="s">
        <v>26</v>
      </c>
      <c r="D94" s="96"/>
      <c r="E94" s="96"/>
      <c r="F94" s="101" t="str">
        <f>IF(E20="","",E20)</f>
        <v xml:space="preserve"> </v>
      </c>
      <c r="G94" s="96"/>
      <c r="H94" s="96"/>
      <c r="I94" s="94" t="s">
        <v>31</v>
      </c>
      <c r="J94" s="133" t="str">
        <f>E26</f>
        <v xml:space="preserve"> </v>
      </c>
      <c r="K94" s="96"/>
      <c r="L94" s="99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</row>
    <row r="95" spans="1:31" s="100" customFormat="1" ht="10.35" customHeight="1">
      <c r="A95" s="96"/>
      <c r="B95" s="97"/>
      <c r="C95" s="96"/>
      <c r="D95" s="96"/>
      <c r="E95" s="96"/>
      <c r="F95" s="96"/>
      <c r="G95" s="96"/>
      <c r="H95" s="96"/>
      <c r="I95" s="96"/>
      <c r="J95" s="96"/>
      <c r="K95" s="96"/>
      <c r="L95" s="99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</row>
    <row r="96" spans="1:31" s="100" customFormat="1" ht="29.25" customHeight="1">
      <c r="A96" s="96"/>
      <c r="B96" s="97"/>
      <c r="C96" s="134" t="s">
        <v>108</v>
      </c>
      <c r="D96" s="115"/>
      <c r="E96" s="115"/>
      <c r="F96" s="115"/>
      <c r="G96" s="115"/>
      <c r="H96" s="115"/>
      <c r="I96" s="115"/>
      <c r="J96" s="135" t="s">
        <v>109</v>
      </c>
      <c r="K96" s="115"/>
      <c r="L96" s="99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</row>
    <row r="97" spans="1:47" s="100" customFormat="1" ht="10.35" customHeight="1">
      <c r="A97" s="96"/>
      <c r="B97" s="97"/>
      <c r="C97" s="96"/>
      <c r="D97" s="96"/>
      <c r="E97" s="96"/>
      <c r="F97" s="96"/>
      <c r="G97" s="96"/>
      <c r="H97" s="96"/>
      <c r="I97" s="96"/>
      <c r="J97" s="96"/>
      <c r="K97" s="96"/>
      <c r="L97" s="99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</row>
    <row r="98" spans="1:47" s="100" customFormat="1" ht="22.9" customHeight="1">
      <c r="A98" s="96"/>
      <c r="B98" s="97"/>
      <c r="C98" s="136" t="s">
        <v>110</v>
      </c>
      <c r="D98" s="96"/>
      <c r="E98" s="96"/>
      <c r="F98" s="96"/>
      <c r="G98" s="96"/>
      <c r="H98" s="96"/>
      <c r="I98" s="96"/>
      <c r="J98" s="110">
        <f>J123</f>
        <v>0</v>
      </c>
      <c r="K98" s="96"/>
      <c r="L98" s="99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U98" s="88" t="s">
        <v>111</v>
      </c>
    </row>
    <row r="99" spans="1:47" s="137" customFormat="1" ht="24.95" customHeight="1">
      <c r="B99" s="138"/>
      <c r="D99" s="139" t="s">
        <v>122</v>
      </c>
      <c r="E99" s="140"/>
      <c r="F99" s="140"/>
      <c r="G99" s="140"/>
      <c r="H99" s="140"/>
      <c r="I99" s="140"/>
      <c r="J99" s="141">
        <f>J124</f>
        <v>0</v>
      </c>
      <c r="L99" s="138"/>
    </row>
    <row r="100" spans="1:47" s="142" customFormat="1" ht="19.899999999999999" customHeight="1">
      <c r="B100" s="143"/>
      <c r="D100" s="144" t="s">
        <v>782</v>
      </c>
      <c r="E100" s="145"/>
      <c r="F100" s="145"/>
      <c r="G100" s="145"/>
      <c r="H100" s="145"/>
      <c r="I100" s="145"/>
      <c r="J100" s="146">
        <f>J125</f>
        <v>0</v>
      </c>
      <c r="L100" s="143"/>
    </row>
    <row r="101" spans="1:47" s="142" customFormat="1" ht="19.899999999999999" customHeight="1">
      <c r="B101" s="143"/>
      <c r="D101" s="144" t="s">
        <v>783</v>
      </c>
      <c r="E101" s="145"/>
      <c r="F101" s="145"/>
      <c r="G101" s="145"/>
      <c r="H101" s="145"/>
      <c r="I101" s="145"/>
      <c r="J101" s="146">
        <f>J127</f>
        <v>0</v>
      </c>
      <c r="L101" s="143"/>
    </row>
    <row r="102" spans="1:47" s="100" customFormat="1" ht="21.75" customHeight="1">
      <c r="A102" s="96"/>
      <c r="B102" s="97"/>
      <c r="C102" s="96"/>
      <c r="D102" s="96"/>
      <c r="E102" s="96"/>
      <c r="F102" s="96"/>
      <c r="G102" s="96"/>
      <c r="H102" s="96"/>
      <c r="I102" s="96"/>
      <c r="J102" s="96"/>
      <c r="K102" s="96"/>
      <c r="L102" s="99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</row>
    <row r="103" spans="1:47" s="100" customFormat="1" ht="6.95" customHeight="1">
      <c r="A103" s="96"/>
      <c r="B103" s="129"/>
      <c r="C103" s="130"/>
      <c r="D103" s="130"/>
      <c r="E103" s="130"/>
      <c r="F103" s="130"/>
      <c r="G103" s="130"/>
      <c r="H103" s="130"/>
      <c r="I103" s="130"/>
      <c r="J103" s="130"/>
      <c r="K103" s="130"/>
      <c r="L103" s="99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</row>
    <row r="107" spans="1:47" s="100" customFormat="1" ht="6.95" customHeight="1">
      <c r="A107" s="96"/>
      <c r="B107" s="131"/>
      <c r="C107" s="132"/>
      <c r="D107" s="132"/>
      <c r="E107" s="132"/>
      <c r="F107" s="132"/>
      <c r="G107" s="132"/>
      <c r="H107" s="132"/>
      <c r="I107" s="132"/>
      <c r="J107" s="132"/>
      <c r="K107" s="132"/>
      <c r="L107" s="99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</row>
    <row r="108" spans="1:47" s="100" customFormat="1" ht="24.95" customHeight="1">
      <c r="A108" s="96"/>
      <c r="B108" s="97"/>
      <c r="C108" s="92" t="s">
        <v>129</v>
      </c>
      <c r="D108" s="96"/>
      <c r="E108" s="96"/>
      <c r="F108" s="96"/>
      <c r="G108" s="96"/>
      <c r="H108" s="96"/>
      <c r="I108" s="96"/>
      <c r="J108" s="96"/>
      <c r="K108" s="96"/>
      <c r="L108" s="99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</row>
    <row r="109" spans="1:47" s="100" customFormat="1" ht="6.95" customHeight="1">
      <c r="A109" s="96"/>
      <c r="B109" s="97"/>
      <c r="C109" s="96"/>
      <c r="D109" s="96"/>
      <c r="E109" s="96"/>
      <c r="F109" s="96"/>
      <c r="G109" s="96"/>
      <c r="H109" s="96"/>
      <c r="I109" s="96"/>
      <c r="J109" s="96"/>
      <c r="K109" s="96"/>
      <c r="L109" s="99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</row>
    <row r="110" spans="1:47" s="100" customFormat="1" ht="12" customHeight="1">
      <c r="A110" s="96"/>
      <c r="B110" s="97"/>
      <c r="C110" s="94" t="s">
        <v>14</v>
      </c>
      <c r="D110" s="96"/>
      <c r="E110" s="96"/>
      <c r="F110" s="96"/>
      <c r="G110" s="96"/>
      <c r="H110" s="96"/>
      <c r="I110" s="96"/>
      <c r="J110" s="96"/>
      <c r="K110" s="96"/>
      <c r="L110" s="99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</row>
    <row r="111" spans="1:47" s="100" customFormat="1" ht="16.5" customHeight="1">
      <c r="A111" s="96"/>
      <c r="B111" s="97"/>
      <c r="C111" s="96"/>
      <c r="D111" s="96"/>
      <c r="E111" s="282" t="str">
        <f>E7</f>
        <v>Výuková stáj ŠZP Žabčice</v>
      </c>
      <c r="F111" s="283"/>
      <c r="G111" s="283"/>
      <c r="H111" s="283"/>
      <c r="I111" s="96"/>
      <c r="J111" s="96"/>
      <c r="K111" s="96"/>
      <c r="L111" s="99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</row>
    <row r="112" spans="1:47" ht="12" customHeight="1">
      <c r="B112" s="91"/>
      <c r="C112" s="94" t="s">
        <v>103</v>
      </c>
      <c r="L112" s="91"/>
    </row>
    <row r="113" spans="1:65" s="100" customFormat="1" ht="16.5" customHeight="1">
      <c r="A113" s="96"/>
      <c r="B113" s="97"/>
      <c r="C113" s="96"/>
      <c r="D113" s="96"/>
      <c r="E113" s="282" t="s">
        <v>104</v>
      </c>
      <c r="F113" s="279"/>
      <c r="G113" s="279"/>
      <c r="H113" s="279"/>
      <c r="I113" s="96"/>
      <c r="J113" s="96"/>
      <c r="K113" s="96"/>
      <c r="L113" s="99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</row>
    <row r="114" spans="1:65" s="100" customFormat="1" ht="12" customHeight="1">
      <c r="A114" s="96"/>
      <c r="B114" s="97"/>
      <c r="C114" s="94" t="s">
        <v>105</v>
      </c>
      <c r="D114" s="96"/>
      <c r="E114" s="96"/>
      <c r="F114" s="96"/>
      <c r="G114" s="96"/>
      <c r="H114" s="96"/>
      <c r="I114" s="96"/>
      <c r="J114" s="96"/>
      <c r="K114" s="96"/>
      <c r="L114" s="99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</row>
    <row r="115" spans="1:65" s="100" customFormat="1" ht="16.5" customHeight="1">
      <c r="A115" s="96"/>
      <c r="B115" s="97"/>
      <c r="C115" s="96"/>
      <c r="D115" s="96"/>
      <c r="E115" s="278" t="str">
        <f>E11</f>
        <v>SO 01.2 - Elektroinstalace</v>
      </c>
      <c r="F115" s="279"/>
      <c r="G115" s="279"/>
      <c r="H115" s="279"/>
      <c r="I115" s="96"/>
      <c r="J115" s="96"/>
      <c r="K115" s="96"/>
      <c r="L115" s="99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</row>
    <row r="116" spans="1:65" s="100" customFormat="1" ht="6.95" customHeight="1">
      <c r="A116" s="96"/>
      <c r="B116" s="97"/>
      <c r="C116" s="96"/>
      <c r="D116" s="96"/>
      <c r="E116" s="96"/>
      <c r="F116" s="96"/>
      <c r="G116" s="96"/>
      <c r="H116" s="96"/>
      <c r="I116" s="96"/>
      <c r="J116" s="96"/>
      <c r="K116" s="96"/>
      <c r="L116" s="99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</row>
    <row r="117" spans="1:65" s="100" customFormat="1" ht="12" customHeight="1">
      <c r="A117" s="96"/>
      <c r="B117" s="97"/>
      <c r="C117" s="94" t="s">
        <v>18</v>
      </c>
      <c r="D117" s="96"/>
      <c r="E117" s="96"/>
      <c r="F117" s="101" t="str">
        <f>F14</f>
        <v>Žabčice</v>
      </c>
      <c r="G117" s="96"/>
      <c r="H117" s="96"/>
      <c r="I117" s="94" t="s">
        <v>20</v>
      </c>
      <c r="J117" s="102" t="str">
        <f>IF(J14="","",J14)</f>
        <v>14. 2. 2024</v>
      </c>
      <c r="K117" s="96"/>
      <c r="L117" s="99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</row>
    <row r="118" spans="1:65" s="100" customFormat="1" ht="6.95" customHeight="1">
      <c r="A118" s="96"/>
      <c r="B118" s="97"/>
      <c r="C118" s="96"/>
      <c r="D118" s="96"/>
      <c r="E118" s="96"/>
      <c r="F118" s="96"/>
      <c r="G118" s="96"/>
      <c r="H118" s="96"/>
      <c r="I118" s="96"/>
      <c r="J118" s="96"/>
      <c r="K118" s="96"/>
      <c r="L118" s="99"/>
      <c r="S118" s="96"/>
      <c r="T118" s="96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</row>
    <row r="119" spans="1:65" s="100" customFormat="1" ht="15.2" customHeight="1">
      <c r="A119" s="96"/>
      <c r="B119" s="97"/>
      <c r="C119" s="94" t="s">
        <v>22</v>
      </c>
      <c r="D119" s="96"/>
      <c r="E119" s="96"/>
      <c r="F119" s="101" t="str">
        <f>E17</f>
        <v>Mendelova univerzita V Brně, ŠZP Žabčice</v>
      </c>
      <c r="G119" s="96"/>
      <c r="H119" s="96"/>
      <c r="I119" s="94" t="s">
        <v>28</v>
      </c>
      <c r="J119" s="133" t="str">
        <f>E23</f>
        <v>Ing. Jaroslav Onderka</v>
      </c>
      <c r="K119" s="96"/>
      <c r="L119" s="99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</row>
    <row r="120" spans="1:65" s="100" customFormat="1" ht="15.2" customHeight="1">
      <c r="A120" s="96"/>
      <c r="B120" s="97"/>
      <c r="C120" s="94" t="s">
        <v>26</v>
      </c>
      <c r="D120" s="96"/>
      <c r="E120" s="96"/>
      <c r="F120" s="101" t="str">
        <f>IF(E20="","",E20)</f>
        <v xml:space="preserve"> </v>
      </c>
      <c r="G120" s="96"/>
      <c r="H120" s="96"/>
      <c r="I120" s="94" t="s">
        <v>31</v>
      </c>
      <c r="J120" s="133" t="str">
        <f>E26</f>
        <v xml:space="preserve"> </v>
      </c>
      <c r="K120" s="96"/>
      <c r="L120" s="99"/>
      <c r="S120" s="96"/>
      <c r="T120" s="96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</row>
    <row r="121" spans="1:65" s="100" customFormat="1" ht="10.35" customHeight="1">
      <c r="A121" s="96"/>
      <c r="B121" s="97"/>
      <c r="C121" s="96"/>
      <c r="D121" s="96"/>
      <c r="E121" s="96"/>
      <c r="F121" s="96"/>
      <c r="G121" s="96"/>
      <c r="H121" s="96"/>
      <c r="I121" s="96"/>
      <c r="J121" s="96"/>
      <c r="K121" s="96"/>
      <c r="L121" s="99"/>
      <c r="S121" s="96"/>
      <c r="T121" s="96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</row>
    <row r="122" spans="1:65" s="157" customFormat="1" ht="29.25" customHeight="1">
      <c r="A122" s="147"/>
      <c r="B122" s="148"/>
      <c r="C122" s="149" t="s">
        <v>130</v>
      </c>
      <c r="D122" s="150" t="s">
        <v>58</v>
      </c>
      <c r="E122" s="150" t="s">
        <v>54</v>
      </c>
      <c r="F122" s="150" t="s">
        <v>55</v>
      </c>
      <c r="G122" s="150" t="s">
        <v>131</v>
      </c>
      <c r="H122" s="150" t="s">
        <v>132</v>
      </c>
      <c r="I122" s="150" t="s">
        <v>133</v>
      </c>
      <c r="J122" s="151" t="s">
        <v>109</v>
      </c>
      <c r="K122" s="152" t="s">
        <v>134</v>
      </c>
      <c r="L122" s="153"/>
      <c r="M122" s="154" t="s">
        <v>1</v>
      </c>
      <c r="N122" s="155" t="s">
        <v>37</v>
      </c>
      <c r="O122" s="155" t="s">
        <v>135</v>
      </c>
      <c r="P122" s="155" t="s">
        <v>136</v>
      </c>
      <c r="Q122" s="155" t="s">
        <v>137</v>
      </c>
      <c r="R122" s="155" t="s">
        <v>138</v>
      </c>
      <c r="S122" s="155" t="s">
        <v>139</v>
      </c>
      <c r="T122" s="156" t="s">
        <v>140</v>
      </c>
      <c r="U122" s="147"/>
      <c r="V122" s="147"/>
      <c r="W122" s="147"/>
      <c r="X122" s="147"/>
      <c r="Y122" s="147"/>
      <c r="Z122" s="147"/>
      <c r="AA122" s="147"/>
      <c r="AB122" s="147"/>
      <c r="AC122" s="147"/>
      <c r="AD122" s="147"/>
      <c r="AE122" s="147"/>
    </row>
    <row r="123" spans="1:65" s="100" customFormat="1" ht="22.9" customHeight="1">
      <c r="A123" s="96"/>
      <c r="B123" s="97"/>
      <c r="C123" s="158" t="s">
        <v>141</v>
      </c>
      <c r="D123" s="96"/>
      <c r="E123" s="96"/>
      <c r="F123" s="96"/>
      <c r="G123" s="96"/>
      <c r="H123" s="96"/>
      <c r="I123" s="96"/>
      <c r="J123" s="159">
        <f>BK123</f>
        <v>0</v>
      </c>
      <c r="K123" s="96"/>
      <c r="L123" s="97"/>
      <c r="M123" s="160"/>
      <c r="N123" s="161"/>
      <c r="O123" s="108"/>
      <c r="P123" s="162">
        <f>P124</f>
        <v>0</v>
      </c>
      <c r="Q123" s="108"/>
      <c r="R123" s="162">
        <f>R124</f>
        <v>0</v>
      </c>
      <c r="S123" s="108"/>
      <c r="T123" s="163">
        <f>T124</f>
        <v>0</v>
      </c>
      <c r="U123" s="96"/>
      <c r="V123" s="96"/>
      <c r="W123" s="96"/>
      <c r="X123" s="96"/>
      <c r="Y123" s="96"/>
      <c r="Z123" s="96"/>
      <c r="AA123" s="96"/>
      <c r="AB123" s="96"/>
      <c r="AC123" s="96"/>
      <c r="AD123" s="96"/>
      <c r="AE123" s="96"/>
      <c r="AT123" s="88" t="s">
        <v>72</v>
      </c>
      <c r="AU123" s="88" t="s">
        <v>111</v>
      </c>
      <c r="BK123" s="164">
        <f>BK124</f>
        <v>0</v>
      </c>
    </row>
    <row r="124" spans="1:65" s="165" customFormat="1" ht="25.9" customHeight="1">
      <c r="B124" s="166"/>
      <c r="D124" s="167" t="s">
        <v>72</v>
      </c>
      <c r="E124" s="168" t="s">
        <v>638</v>
      </c>
      <c r="F124" s="168" t="s">
        <v>639</v>
      </c>
      <c r="J124" s="169">
        <f>BK124</f>
        <v>0</v>
      </c>
      <c r="L124" s="166"/>
      <c r="M124" s="170"/>
      <c r="N124" s="171"/>
      <c r="O124" s="171"/>
      <c r="P124" s="172">
        <f>P125+P127</f>
        <v>0</v>
      </c>
      <c r="Q124" s="171"/>
      <c r="R124" s="172">
        <f>R125+R127</f>
        <v>0</v>
      </c>
      <c r="S124" s="171"/>
      <c r="T124" s="173">
        <f>T125+T127</f>
        <v>0</v>
      </c>
      <c r="AR124" s="167" t="s">
        <v>169</v>
      </c>
      <c r="AT124" s="174" t="s">
        <v>72</v>
      </c>
      <c r="AU124" s="174" t="s">
        <v>73</v>
      </c>
      <c r="AY124" s="167" t="s">
        <v>144</v>
      </c>
      <c r="BK124" s="175">
        <f>BK125+BK127</f>
        <v>0</v>
      </c>
    </row>
    <row r="125" spans="1:65" s="165" customFormat="1" ht="22.9" customHeight="1">
      <c r="B125" s="166"/>
      <c r="D125" s="167" t="s">
        <v>72</v>
      </c>
      <c r="E125" s="176" t="s">
        <v>784</v>
      </c>
      <c r="F125" s="176" t="s">
        <v>785</v>
      </c>
      <c r="J125" s="177">
        <f>BK125</f>
        <v>0</v>
      </c>
      <c r="L125" s="166"/>
      <c r="M125" s="170"/>
      <c r="N125" s="171"/>
      <c r="O125" s="171"/>
      <c r="P125" s="172">
        <f>P126</f>
        <v>0</v>
      </c>
      <c r="Q125" s="171"/>
      <c r="R125" s="172">
        <f>R126</f>
        <v>0</v>
      </c>
      <c r="S125" s="171"/>
      <c r="T125" s="173">
        <f>T126</f>
        <v>0</v>
      </c>
      <c r="AR125" s="167" t="s">
        <v>169</v>
      </c>
      <c r="AT125" s="174" t="s">
        <v>72</v>
      </c>
      <c r="AU125" s="174" t="s">
        <v>80</v>
      </c>
      <c r="AY125" s="167" t="s">
        <v>144</v>
      </c>
      <c r="BK125" s="175">
        <f>BK126</f>
        <v>0</v>
      </c>
    </row>
    <row r="126" spans="1:65" s="100" customFormat="1" ht="16.5" customHeight="1">
      <c r="A126" s="96"/>
      <c r="B126" s="97"/>
      <c r="C126" s="178" t="s">
        <v>82</v>
      </c>
      <c r="D126" s="178" t="s">
        <v>146</v>
      </c>
      <c r="E126" s="179" t="s">
        <v>786</v>
      </c>
      <c r="F126" s="180" t="s">
        <v>787</v>
      </c>
      <c r="G126" s="181" t="s">
        <v>299</v>
      </c>
      <c r="H126" s="182">
        <v>1</v>
      </c>
      <c r="I126" s="74"/>
      <c r="J126" s="183">
        <f>ROUND(I126*H126,2)</f>
        <v>0</v>
      </c>
      <c r="K126" s="184"/>
      <c r="L126" s="97"/>
      <c r="M126" s="185" t="s">
        <v>1</v>
      </c>
      <c r="N126" s="186" t="s">
        <v>38</v>
      </c>
      <c r="O126" s="187">
        <v>0</v>
      </c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  <c r="AR126" s="189" t="s">
        <v>517</v>
      </c>
      <c r="AT126" s="189" t="s">
        <v>146</v>
      </c>
      <c r="AU126" s="189" t="s">
        <v>82</v>
      </c>
      <c r="AY126" s="88" t="s">
        <v>144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88" t="s">
        <v>80</v>
      </c>
      <c r="BK126" s="190">
        <f>ROUND(I126*H126,2)</f>
        <v>0</v>
      </c>
      <c r="BL126" s="88" t="s">
        <v>517</v>
      </c>
      <c r="BM126" s="189" t="s">
        <v>788</v>
      </c>
    </row>
    <row r="127" spans="1:65" s="165" customFormat="1" ht="22.9" customHeight="1">
      <c r="B127" s="166"/>
      <c r="D127" s="167" t="s">
        <v>72</v>
      </c>
      <c r="E127" s="176" t="s">
        <v>789</v>
      </c>
      <c r="F127" s="176" t="s">
        <v>790</v>
      </c>
      <c r="J127" s="177">
        <f>BK127</f>
        <v>0</v>
      </c>
      <c r="L127" s="166"/>
      <c r="M127" s="170"/>
      <c r="N127" s="171"/>
      <c r="O127" s="171"/>
      <c r="P127" s="172">
        <f>P128</f>
        <v>0</v>
      </c>
      <c r="Q127" s="171"/>
      <c r="R127" s="172">
        <f>R128</f>
        <v>0</v>
      </c>
      <c r="S127" s="171"/>
      <c r="T127" s="173">
        <f>T128</f>
        <v>0</v>
      </c>
      <c r="AR127" s="167" t="s">
        <v>169</v>
      </c>
      <c r="AT127" s="174" t="s">
        <v>72</v>
      </c>
      <c r="AU127" s="174" t="s">
        <v>80</v>
      </c>
      <c r="AY127" s="167" t="s">
        <v>144</v>
      </c>
      <c r="BK127" s="175">
        <f>BK128</f>
        <v>0</v>
      </c>
    </row>
    <row r="128" spans="1:65" s="100" customFormat="1" ht="16.5" customHeight="1">
      <c r="A128" s="96"/>
      <c r="B128" s="97"/>
      <c r="C128" s="178" t="s">
        <v>80</v>
      </c>
      <c r="D128" s="178" t="s">
        <v>146</v>
      </c>
      <c r="E128" s="179" t="s">
        <v>791</v>
      </c>
      <c r="F128" s="180" t="s">
        <v>787</v>
      </c>
      <c r="G128" s="181" t="s">
        <v>299</v>
      </c>
      <c r="H128" s="182">
        <v>1</v>
      </c>
      <c r="I128" s="74"/>
      <c r="J128" s="183">
        <f>ROUND(I128*H128,2)</f>
        <v>0</v>
      </c>
      <c r="K128" s="184"/>
      <c r="L128" s="97"/>
      <c r="M128" s="230" t="s">
        <v>1</v>
      </c>
      <c r="N128" s="231" t="s">
        <v>38</v>
      </c>
      <c r="O128" s="232">
        <v>0</v>
      </c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  <c r="AR128" s="189" t="s">
        <v>517</v>
      </c>
      <c r="AT128" s="189" t="s">
        <v>146</v>
      </c>
      <c r="AU128" s="189" t="s">
        <v>82</v>
      </c>
      <c r="AY128" s="88" t="s">
        <v>144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88" t="s">
        <v>80</v>
      </c>
      <c r="BK128" s="190">
        <f>ROUND(I128*H128,2)</f>
        <v>0</v>
      </c>
      <c r="BL128" s="88" t="s">
        <v>517</v>
      </c>
      <c r="BM128" s="189" t="s">
        <v>792</v>
      </c>
    </row>
    <row r="129" spans="1:31" s="100" customFormat="1" ht="6.95" customHeight="1">
      <c r="A129" s="96"/>
      <c r="B129" s="129"/>
      <c r="C129" s="130"/>
      <c r="D129" s="130"/>
      <c r="E129" s="130"/>
      <c r="F129" s="130"/>
      <c r="G129" s="130"/>
      <c r="H129" s="130"/>
      <c r="I129" s="130"/>
      <c r="J129" s="130"/>
      <c r="K129" s="130"/>
      <c r="L129" s="97"/>
      <c r="M129" s="96"/>
      <c r="O129" s="96"/>
      <c r="P129" s="96"/>
      <c r="Q129" s="96"/>
      <c r="R129" s="96"/>
      <c r="S129" s="96"/>
      <c r="T129" s="96"/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</row>
  </sheetData>
  <sheetProtection algorithmName="SHA-512" hashValue="NsyVOK6zHaroihbFwjax5aOD7I21C/gg7Xy2Uh06/dA8MZVv6hIPSVVqzoDEh017pBf86+Zk/QAGmzBfrI9gmg==" saltValue="KuI+M5N2PN6ikXGGcmtCfw==" spinCount="100000" sheet="1" formatCells="0" formatColumns="0" formatRows="0" insertColumns="0" insertRows="0" insertHyperlinks="0" deleteColumns="0" deleteRows="0" sort="0" autoFilter="0" pivotTables="0"/>
  <autoFilter ref="C122:K128" xr:uid="{00000000-0009-0000-0000-00000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89"/>
  <sheetViews>
    <sheetView showGridLines="0" tabSelected="1" topLeftCell="A166" workbookViewId="0">
      <selection activeCell="I187" activeCellId="5" sqref="I129:I132 I134:I135 I137:I138 I142:I155 I157:I185 I187:I188"/>
    </sheetView>
  </sheetViews>
  <sheetFormatPr defaultRowHeight="11.25"/>
  <cols>
    <col min="1" max="1" width="8.33203125" style="87" customWidth="1"/>
    <col min="2" max="2" width="1.1640625" style="87" customWidth="1"/>
    <col min="3" max="3" width="4.1640625" style="87" customWidth="1"/>
    <col min="4" max="4" width="4.33203125" style="87" customWidth="1"/>
    <col min="5" max="5" width="17.1640625" style="87" customWidth="1"/>
    <col min="6" max="6" width="50.83203125" style="87" customWidth="1"/>
    <col min="7" max="7" width="7.5" style="87" customWidth="1"/>
    <col min="8" max="8" width="14" style="87" customWidth="1"/>
    <col min="9" max="9" width="15.83203125" style="87" customWidth="1"/>
    <col min="10" max="10" width="22.33203125" style="87" customWidth="1"/>
    <col min="11" max="11" width="22.33203125" style="87" hidden="1" customWidth="1"/>
    <col min="12" max="12" width="9.33203125" style="87" customWidth="1"/>
    <col min="13" max="13" width="10.83203125" style="87" hidden="1" customWidth="1"/>
    <col min="14" max="14" width="9.33203125" style="87" hidden="1"/>
    <col min="15" max="20" width="14.1640625" style="87" hidden="1" customWidth="1"/>
    <col min="21" max="21" width="16.33203125" style="87" hidden="1" customWidth="1"/>
    <col min="22" max="22" width="12.33203125" style="87" customWidth="1"/>
    <col min="23" max="23" width="16.33203125" style="87" customWidth="1"/>
    <col min="24" max="24" width="12.33203125" style="87" customWidth="1"/>
    <col min="25" max="25" width="15" style="87" customWidth="1"/>
    <col min="26" max="26" width="11" style="87" customWidth="1"/>
    <col min="27" max="27" width="15" style="87" customWidth="1"/>
    <col min="28" max="28" width="16.33203125" style="87" customWidth="1"/>
    <col min="29" max="29" width="11" style="87" customWidth="1"/>
    <col min="30" max="30" width="15" style="87" customWidth="1"/>
    <col min="31" max="31" width="16.33203125" style="87" customWidth="1"/>
    <col min="32" max="43" width="9.33203125" style="87"/>
    <col min="44" max="65" width="9.33203125" style="87" hidden="1"/>
    <col min="66" max="16384" width="9.33203125" style="87"/>
  </cols>
  <sheetData>
    <row r="2" spans="1:46" ht="36.950000000000003" customHeight="1">
      <c r="L2" s="280" t="s">
        <v>5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88" t="s">
        <v>93</v>
      </c>
    </row>
    <row r="3" spans="1:46" ht="6.9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  <c r="AT3" s="88" t="s">
        <v>82</v>
      </c>
    </row>
    <row r="4" spans="1:46" ht="24.95" customHeight="1">
      <c r="B4" s="91"/>
      <c r="D4" s="92" t="s">
        <v>102</v>
      </c>
      <c r="L4" s="91"/>
      <c r="M4" s="93" t="s">
        <v>10</v>
      </c>
      <c r="AT4" s="88" t="s">
        <v>3</v>
      </c>
    </row>
    <row r="5" spans="1:46" ht="6.95" customHeight="1">
      <c r="B5" s="91"/>
      <c r="L5" s="91"/>
    </row>
    <row r="6" spans="1:46" ht="12" customHeight="1">
      <c r="B6" s="91"/>
      <c r="D6" s="95" t="s">
        <v>14</v>
      </c>
      <c r="L6" s="91"/>
    </row>
    <row r="7" spans="1:46" ht="16.5" customHeight="1">
      <c r="B7" s="91"/>
      <c r="E7" s="282" t="str">
        <f>'Rekapitulace stavby'!K6</f>
        <v>Výuková stáj ŠZP Žabčice</v>
      </c>
      <c r="F7" s="283"/>
      <c r="G7" s="283"/>
      <c r="H7" s="283"/>
      <c r="L7" s="91"/>
    </row>
    <row r="8" spans="1:46" ht="12" customHeight="1">
      <c r="B8" s="91"/>
      <c r="D8" s="95" t="s">
        <v>103</v>
      </c>
      <c r="L8" s="91"/>
    </row>
    <row r="9" spans="1:46" s="100" customFormat="1" ht="16.5" customHeight="1">
      <c r="A9" s="98"/>
      <c r="B9" s="97"/>
      <c r="C9" s="98"/>
      <c r="D9" s="98"/>
      <c r="E9" s="282" t="s">
        <v>104</v>
      </c>
      <c r="F9" s="279"/>
      <c r="G9" s="279"/>
      <c r="H9" s="279"/>
      <c r="I9" s="98"/>
      <c r="J9" s="98"/>
      <c r="K9" s="98"/>
      <c r="L9" s="99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</row>
    <row r="10" spans="1:46" s="100" customFormat="1" ht="12" customHeight="1">
      <c r="A10" s="98"/>
      <c r="B10" s="97"/>
      <c r="C10" s="98"/>
      <c r="D10" s="95" t="s">
        <v>105</v>
      </c>
      <c r="E10" s="98"/>
      <c r="F10" s="98"/>
      <c r="G10" s="98"/>
      <c r="H10" s="98"/>
      <c r="I10" s="98"/>
      <c r="J10" s="98"/>
      <c r="K10" s="98"/>
      <c r="L10" s="99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</row>
    <row r="11" spans="1:46" s="100" customFormat="1" ht="16.5" customHeight="1">
      <c r="A11" s="98"/>
      <c r="B11" s="97"/>
      <c r="C11" s="98"/>
      <c r="D11" s="98"/>
      <c r="E11" s="278" t="s">
        <v>793</v>
      </c>
      <c r="F11" s="279"/>
      <c r="G11" s="279"/>
      <c r="H11" s="279"/>
      <c r="I11" s="98"/>
      <c r="J11" s="98"/>
      <c r="K11" s="98"/>
      <c r="L11" s="99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46" s="100" customFormat="1">
      <c r="A12" s="98"/>
      <c r="B12" s="97"/>
      <c r="C12" s="98"/>
      <c r="D12" s="98"/>
      <c r="E12" s="98"/>
      <c r="F12" s="98"/>
      <c r="G12" s="98"/>
      <c r="H12" s="98"/>
      <c r="I12" s="98"/>
      <c r="J12" s="98"/>
      <c r="K12" s="98"/>
      <c r="L12" s="99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46" s="100" customFormat="1" ht="12" customHeight="1">
      <c r="A13" s="98"/>
      <c r="B13" s="97"/>
      <c r="C13" s="98"/>
      <c r="D13" s="95" t="s">
        <v>16</v>
      </c>
      <c r="E13" s="98"/>
      <c r="F13" s="103" t="s">
        <v>1</v>
      </c>
      <c r="G13" s="98"/>
      <c r="H13" s="98"/>
      <c r="I13" s="95" t="s">
        <v>17</v>
      </c>
      <c r="J13" s="103" t="s">
        <v>1</v>
      </c>
      <c r="K13" s="98"/>
      <c r="L13" s="99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46" s="100" customFormat="1" ht="12" customHeight="1">
      <c r="A14" s="98"/>
      <c r="B14" s="97"/>
      <c r="C14" s="98"/>
      <c r="D14" s="95" t="s">
        <v>18</v>
      </c>
      <c r="E14" s="98"/>
      <c r="F14" s="103" t="s">
        <v>19</v>
      </c>
      <c r="G14" s="98"/>
      <c r="H14" s="98"/>
      <c r="I14" s="95" t="s">
        <v>20</v>
      </c>
      <c r="J14" s="102" t="str">
        <f>'Rekapitulace stavby'!AN8</f>
        <v>14. 2. 2024</v>
      </c>
      <c r="K14" s="98"/>
      <c r="L14" s="99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46" s="100" customFormat="1" ht="10.9" customHeight="1">
      <c r="A15" s="98"/>
      <c r="B15" s="97"/>
      <c r="C15" s="98"/>
      <c r="D15" s="98"/>
      <c r="E15" s="98"/>
      <c r="F15" s="98"/>
      <c r="G15" s="98"/>
      <c r="H15" s="98"/>
      <c r="I15" s="98"/>
      <c r="J15" s="98"/>
      <c r="K15" s="98"/>
      <c r="L15" s="99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46" s="100" customFormat="1" ht="12" customHeight="1">
      <c r="A16" s="98"/>
      <c r="B16" s="97"/>
      <c r="C16" s="98"/>
      <c r="D16" s="95" t="s">
        <v>22</v>
      </c>
      <c r="E16" s="98"/>
      <c r="F16" s="98"/>
      <c r="G16" s="98"/>
      <c r="H16" s="98"/>
      <c r="I16" s="95" t="s">
        <v>23</v>
      </c>
      <c r="J16" s="103" t="s">
        <v>1</v>
      </c>
      <c r="K16" s="98"/>
      <c r="L16" s="99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100" customFormat="1" ht="18" customHeight="1">
      <c r="A17" s="98"/>
      <c r="B17" s="97"/>
      <c r="C17" s="98"/>
      <c r="D17" s="98"/>
      <c r="E17" s="103" t="s">
        <v>24</v>
      </c>
      <c r="F17" s="98"/>
      <c r="G17" s="98"/>
      <c r="H17" s="98"/>
      <c r="I17" s="95" t="s">
        <v>25</v>
      </c>
      <c r="J17" s="103" t="s">
        <v>1</v>
      </c>
      <c r="K17" s="98"/>
      <c r="L17" s="99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100" customFormat="1" ht="6.95" customHeight="1">
      <c r="A18" s="98"/>
      <c r="B18" s="97"/>
      <c r="C18" s="98"/>
      <c r="D18" s="98"/>
      <c r="E18" s="98"/>
      <c r="F18" s="98"/>
      <c r="G18" s="98"/>
      <c r="H18" s="98"/>
      <c r="I18" s="98"/>
      <c r="J18" s="98"/>
      <c r="K18" s="98"/>
      <c r="L18" s="99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100" customFormat="1" ht="12" customHeight="1">
      <c r="A19" s="98"/>
      <c r="B19" s="97"/>
      <c r="C19" s="98"/>
      <c r="D19" s="95" t="s">
        <v>26</v>
      </c>
      <c r="E19" s="98"/>
      <c r="F19" s="98"/>
      <c r="G19" s="98"/>
      <c r="H19" s="98"/>
      <c r="I19" s="95" t="s">
        <v>23</v>
      </c>
      <c r="J19" s="103" t="str">
        <f>'Rekapitulace stavby'!AN13</f>
        <v/>
      </c>
      <c r="K19" s="98"/>
      <c r="L19" s="99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100" customFormat="1" ht="18" customHeight="1">
      <c r="A20" s="98"/>
      <c r="B20" s="97"/>
      <c r="C20" s="98"/>
      <c r="D20" s="98"/>
      <c r="E20" s="284" t="str">
        <f>'Rekapitulace stavby'!E14</f>
        <v xml:space="preserve"> </v>
      </c>
      <c r="F20" s="284"/>
      <c r="G20" s="284"/>
      <c r="H20" s="284"/>
      <c r="I20" s="95" t="s">
        <v>25</v>
      </c>
      <c r="J20" s="103" t="str">
        <f>'Rekapitulace stavby'!AN14</f>
        <v/>
      </c>
      <c r="K20" s="98"/>
      <c r="L20" s="99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100" customFormat="1" ht="6.95" customHeight="1">
      <c r="A21" s="98"/>
      <c r="B21" s="97"/>
      <c r="C21" s="98"/>
      <c r="D21" s="98"/>
      <c r="E21" s="98"/>
      <c r="F21" s="98"/>
      <c r="G21" s="98"/>
      <c r="H21" s="98"/>
      <c r="I21" s="98"/>
      <c r="J21" s="98"/>
      <c r="K21" s="98"/>
      <c r="L21" s="99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100" customFormat="1" ht="12" customHeight="1">
      <c r="A22" s="98"/>
      <c r="B22" s="97"/>
      <c r="C22" s="98"/>
      <c r="D22" s="95" t="s">
        <v>28</v>
      </c>
      <c r="E22" s="98"/>
      <c r="F22" s="98"/>
      <c r="G22" s="98"/>
      <c r="H22" s="98"/>
      <c r="I22" s="95" t="s">
        <v>23</v>
      </c>
      <c r="J22" s="103" t="s">
        <v>1</v>
      </c>
      <c r="K22" s="98"/>
      <c r="L22" s="99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100" customFormat="1" ht="18" customHeight="1">
      <c r="A23" s="98"/>
      <c r="B23" s="97"/>
      <c r="C23" s="98"/>
      <c r="D23" s="98"/>
      <c r="E23" s="103" t="s">
        <v>29</v>
      </c>
      <c r="F23" s="98"/>
      <c r="G23" s="98"/>
      <c r="H23" s="98"/>
      <c r="I23" s="95" t="s">
        <v>25</v>
      </c>
      <c r="J23" s="103" t="s">
        <v>1</v>
      </c>
      <c r="K23" s="98"/>
      <c r="L23" s="99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100" customFormat="1" ht="6.95" customHeight="1">
      <c r="A24" s="98"/>
      <c r="B24" s="97"/>
      <c r="C24" s="98"/>
      <c r="D24" s="98"/>
      <c r="E24" s="98"/>
      <c r="F24" s="98"/>
      <c r="G24" s="98"/>
      <c r="H24" s="98"/>
      <c r="I24" s="98"/>
      <c r="J24" s="98"/>
      <c r="K24" s="98"/>
      <c r="L24" s="99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100" customFormat="1" ht="12" customHeight="1">
      <c r="A25" s="98"/>
      <c r="B25" s="97"/>
      <c r="C25" s="98"/>
      <c r="D25" s="95" t="s">
        <v>31</v>
      </c>
      <c r="E25" s="98"/>
      <c r="F25" s="98"/>
      <c r="G25" s="98"/>
      <c r="H25" s="98"/>
      <c r="I25" s="95" t="s">
        <v>23</v>
      </c>
      <c r="J25" s="103" t="str">
        <f>IF('Rekapitulace stavby'!AN19="","",'Rekapitulace stavby'!AN19)</f>
        <v/>
      </c>
      <c r="K25" s="98"/>
      <c r="L25" s="99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100" customFormat="1" ht="18" customHeight="1">
      <c r="A26" s="98"/>
      <c r="B26" s="97"/>
      <c r="C26" s="98"/>
      <c r="D26" s="98"/>
      <c r="E26" s="103" t="str">
        <f>IF('Rekapitulace stavby'!E20="","",'Rekapitulace stavby'!E20)</f>
        <v xml:space="preserve"> </v>
      </c>
      <c r="F26" s="98"/>
      <c r="G26" s="98"/>
      <c r="H26" s="98"/>
      <c r="I26" s="95" t="s">
        <v>25</v>
      </c>
      <c r="J26" s="103" t="str">
        <f>IF('Rekapitulace stavby'!AN20="","",'Rekapitulace stavby'!AN20)</f>
        <v/>
      </c>
      <c r="K26" s="98"/>
      <c r="L26" s="99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100" customFormat="1" ht="6.95" customHeight="1">
      <c r="A27" s="98"/>
      <c r="B27" s="97"/>
      <c r="C27" s="98"/>
      <c r="D27" s="98"/>
      <c r="E27" s="98"/>
      <c r="F27" s="98"/>
      <c r="G27" s="98"/>
      <c r="H27" s="98"/>
      <c r="I27" s="98"/>
      <c r="J27" s="98"/>
      <c r="K27" s="98"/>
      <c r="L27" s="99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100" customFormat="1" ht="12" customHeight="1">
      <c r="A28" s="98"/>
      <c r="B28" s="97"/>
      <c r="C28" s="98"/>
      <c r="D28" s="95" t="s">
        <v>32</v>
      </c>
      <c r="E28" s="98"/>
      <c r="F28" s="98"/>
      <c r="G28" s="98"/>
      <c r="H28" s="98"/>
      <c r="I28" s="98"/>
      <c r="J28" s="98"/>
      <c r="K28" s="98"/>
      <c r="L28" s="99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107" customFormat="1" ht="16.5" customHeight="1">
      <c r="A29" s="104"/>
      <c r="B29" s="105"/>
      <c r="C29" s="104"/>
      <c r="D29" s="104"/>
      <c r="E29" s="285" t="s">
        <v>1</v>
      </c>
      <c r="F29" s="285"/>
      <c r="G29" s="285"/>
      <c r="H29" s="285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100" customFormat="1" ht="6.95" customHeight="1">
      <c r="A30" s="98"/>
      <c r="B30" s="97"/>
      <c r="C30" s="98"/>
      <c r="D30" s="98"/>
      <c r="E30" s="98"/>
      <c r="F30" s="98"/>
      <c r="G30" s="98"/>
      <c r="H30" s="98"/>
      <c r="I30" s="98"/>
      <c r="J30" s="98"/>
      <c r="K30" s="98"/>
      <c r="L30" s="99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100" customFormat="1" ht="6.95" customHeight="1">
      <c r="A31" s="98"/>
      <c r="B31" s="97"/>
      <c r="C31" s="98"/>
      <c r="D31" s="108"/>
      <c r="E31" s="108"/>
      <c r="F31" s="108"/>
      <c r="G31" s="108"/>
      <c r="H31" s="108"/>
      <c r="I31" s="108"/>
      <c r="J31" s="108"/>
      <c r="K31" s="108"/>
      <c r="L31" s="99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100" customFormat="1" ht="25.35" customHeight="1">
      <c r="A32" s="98"/>
      <c r="B32" s="97"/>
      <c r="C32" s="98"/>
      <c r="D32" s="109" t="s">
        <v>33</v>
      </c>
      <c r="E32" s="98"/>
      <c r="F32" s="98"/>
      <c r="G32" s="98"/>
      <c r="H32" s="98"/>
      <c r="I32" s="98"/>
      <c r="J32" s="110">
        <f>ROUND(J126, 2)</f>
        <v>0</v>
      </c>
      <c r="K32" s="98"/>
      <c r="L32" s="99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100" customFormat="1" ht="6.95" customHeight="1">
      <c r="A33" s="98"/>
      <c r="B33" s="97"/>
      <c r="C33" s="98"/>
      <c r="D33" s="108"/>
      <c r="E33" s="108"/>
      <c r="F33" s="108"/>
      <c r="G33" s="108"/>
      <c r="H33" s="108"/>
      <c r="I33" s="108"/>
      <c r="J33" s="108"/>
      <c r="K33" s="108"/>
      <c r="L33" s="99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100" customFormat="1" ht="14.45" customHeight="1">
      <c r="A34" s="98"/>
      <c r="B34" s="97"/>
      <c r="C34" s="98"/>
      <c r="D34" s="98"/>
      <c r="E34" s="98"/>
      <c r="F34" s="111" t="s">
        <v>35</v>
      </c>
      <c r="G34" s="98"/>
      <c r="H34" s="98"/>
      <c r="I34" s="111" t="s">
        <v>34</v>
      </c>
      <c r="J34" s="111" t="s">
        <v>36</v>
      </c>
      <c r="K34" s="98"/>
      <c r="L34" s="99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100" customFormat="1" ht="14.45" customHeight="1">
      <c r="A35" s="98"/>
      <c r="B35" s="97"/>
      <c r="C35" s="98"/>
      <c r="D35" s="112" t="s">
        <v>37</v>
      </c>
      <c r="E35" s="95" t="s">
        <v>38</v>
      </c>
      <c r="F35" s="113">
        <f>ROUND((SUM(BE126:BE188)),  2)</f>
        <v>0</v>
      </c>
      <c r="G35" s="98"/>
      <c r="H35" s="98"/>
      <c r="I35" s="114">
        <v>0.21</v>
      </c>
      <c r="J35" s="113">
        <f>ROUND(((SUM(BE126:BE188))*I35),  2)</f>
        <v>0</v>
      </c>
      <c r="K35" s="98"/>
      <c r="L35" s="99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100" customFormat="1" ht="14.45" customHeight="1">
      <c r="A36" s="98"/>
      <c r="B36" s="97"/>
      <c r="C36" s="98"/>
      <c r="D36" s="98"/>
      <c r="E36" s="95" t="s">
        <v>39</v>
      </c>
      <c r="F36" s="113">
        <f>ROUND((SUM(BF126:BF188)),  2)</f>
        <v>0</v>
      </c>
      <c r="G36" s="98"/>
      <c r="H36" s="98"/>
      <c r="I36" s="114">
        <v>0.12</v>
      </c>
      <c r="J36" s="113">
        <f>ROUND(((SUM(BF126:BF188))*I36),  2)</f>
        <v>0</v>
      </c>
      <c r="K36" s="98"/>
      <c r="L36" s="99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100" customFormat="1" ht="14.45" hidden="1" customHeight="1">
      <c r="A37" s="98"/>
      <c r="B37" s="97"/>
      <c r="C37" s="98"/>
      <c r="D37" s="98"/>
      <c r="E37" s="95" t="s">
        <v>40</v>
      </c>
      <c r="F37" s="113">
        <f>ROUND((SUM(BG126:BG188)),  2)</f>
        <v>0</v>
      </c>
      <c r="G37" s="98"/>
      <c r="H37" s="98"/>
      <c r="I37" s="114">
        <v>0.21</v>
      </c>
      <c r="J37" s="113">
        <f>0</f>
        <v>0</v>
      </c>
      <c r="K37" s="98"/>
      <c r="L37" s="99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100" customFormat="1" ht="14.45" hidden="1" customHeight="1">
      <c r="A38" s="98"/>
      <c r="B38" s="97"/>
      <c r="C38" s="98"/>
      <c r="D38" s="98"/>
      <c r="E38" s="95" t="s">
        <v>41</v>
      </c>
      <c r="F38" s="113">
        <f>ROUND((SUM(BH126:BH188)),  2)</f>
        <v>0</v>
      </c>
      <c r="G38" s="98"/>
      <c r="H38" s="98"/>
      <c r="I38" s="114">
        <v>0.12</v>
      </c>
      <c r="J38" s="113">
        <f>0</f>
        <v>0</v>
      </c>
      <c r="K38" s="98"/>
      <c r="L38" s="99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</row>
    <row r="39" spans="1:31" s="100" customFormat="1" ht="14.45" hidden="1" customHeight="1">
      <c r="A39" s="98"/>
      <c r="B39" s="97"/>
      <c r="C39" s="98"/>
      <c r="D39" s="98"/>
      <c r="E39" s="95" t="s">
        <v>42</v>
      </c>
      <c r="F39" s="113">
        <f>ROUND((SUM(BI126:BI188)),  2)</f>
        <v>0</v>
      </c>
      <c r="G39" s="98"/>
      <c r="H39" s="98"/>
      <c r="I39" s="114">
        <v>0</v>
      </c>
      <c r="J39" s="113">
        <f>0</f>
        <v>0</v>
      </c>
      <c r="K39" s="98"/>
      <c r="L39" s="99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</row>
    <row r="40" spans="1:31" s="100" customFormat="1" ht="6.95" customHeight="1">
      <c r="A40" s="98"/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9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</row>
    <row r="41" spans="1:31" s="100" customFormat="1" ht="25.35" customHeight="1">
      <c r="A41" s="98"/>
      <c r="B41" s="97"/>
      <c r="C41" s="115"/>
      <c r="D41" s="116" t="s">
        <v>43</v>
      </c>
      <c r="E41" s="117"/>
      <c r="F41" s="117"/>
      <c r="G41" s="118" t="s">
        <v>44</v>
      </c>
      <c r="H41" s="119" t="s">
        <v>45</v>
      </c>
      <c r="I41" s="117"/>
      <c r="J41" s="120">
        <f>SUM(J32:J39)</f>
        <v>0</v>
      </c>
      <c r="K41" s="121"/>
      <c r="L41" s="99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</row>
    <row r="42" spans="1:31" s="100" customFormat="1" ht="14.45" customHeight="1">
      <c r="A42" s="98"/>
      <c r="B42" s="97"/>
      <c r="C42" s="98"/>
      <c r="D42" s="98"/>
      <c r="E42" s="98"/>
      <c r="F42" s="98"/>
      <c r="G42" s="98"/>
      <c r="H42" s="98"/>
      <c r="I42" s="98"/>
      <c r="J42" s="98"/>
      <c r="K42" s="98"/>
      <c r="L42" s="99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</row>
    <row r="43" spans="1:31" ht="14.45" customHeight="1">
      <c r="B43" s="91"/>
      <c r="L43" s="91"/>
    </row>
    <row r="44" spans="1:31" ht="14.45" customHeight="1">
      <c r="B44" s="91"/>
      <c r="L44" s="91"/>
    </row>
    <row r="45" spans="1:31" ht="14.45" customHeight="1">
      <c r="B45" s="91"/>
      <c r="L45" s="91"/>
    </row>
    <row r="46" spans="1:31" ht="14.45" customHeight="1">
      <c r="B46" s="91"/>
      <c r="L46" s="91"/>
    </row>
    <row r="47" spans="1:31" ht="14.45" customHeight="1">
      <c r="B47" s="91"/>
      <c r="L47" s="91"/>
    </row>
    <row r="48" spans="1:31" ht="14.45" customHeight="1">
      <c r="B48" s="91"/>
      <c r="L48" s="91"/>
    </row>
    <row r="49" spans="1:31" ht="14.45" customHeight="1">
      <c r="B49" s="91"/>
      <c r="L49" s="91"/>
    </row>
    <row r="50" spans="1:31" s="100" customFormat="1" ht="14.45" customHeight="1">
      <c r="B50" s="99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99"/>
    </row>
    <row r="51" spans="1:31">
      <c r="B51" s="91"/>
      <c r="L51" s="91"/>
    </row>
    <row r="52" spans="1:31">
      <c r="B52" s="91"/>
      <c r="L52" s="91"/>
    </row>
    <row r="53" spans="1:31">
      <c r="B53" s="91"/>
      <c r="L53" s="91"/>
    </row>
    <row r="54" spans="1:31">
      <c r="B54" s="91"/>
      <c r="L54" s="91"/>
    </row>
    <row r="55" spans="1:31">
      <c r="B55" s="91"/>
      <c r="L55" s="91"/>
    </row>
    <row r="56" spans="1:31">
      <c r="B56" s="91"/>
      <c r="L56" s="91"/>
    </row>
    <row r="57" spans="1:31">
      <c r="B57" s="91"/>
      <c r="L57" s="91"/>
    </row>
    <row r="58" spans="1:31">
      <c r="B58" s="91"/>
      <c r="L58" s="91"/>
    </row>
    <row r="59" spans="1:31">
      <c r="B59" s="91"/>
      <c r="L59" s="91"/>
    </row>
    <row r="60" spans="1:31">
      <c r="B60" s="91"/>
      <c r="L60" s="91"/>
    </row>
    <row r="61" spans="1:31" s="100" customFormat="1" ht="12.75">
      <c r="A61" s="98"/>
      <c r="B61" s="97"/>
      <c r="C61" s="98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99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</row>
    <row r="62" spans="1:31">
      <c r="B62" s="91"/>
      <c r="L62" s="91"/>
    </row>
    <row r="63" spans="1:31">
      <c r="B63" s="91"/>
      <c r="L63" s="91"/>
    </row>
    <row r="64" spans="1:31">
      <c r="B64" s="91"/>
      <c r="L64" s="91"/>
    </row>
    <row r="65" spans="1:31" s="100" customFormat="1" ht="12.75">
      <c r="A65" s="98"/>
      <c r="B65" s="97"/>
      <c r="C65" s="98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99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</row>
    <row r="66" spans="1:31">
      <c r="B66" s="91"/>
      <c r="L66" s="91"/>
    </row>
    <row r="67" spans="1:31">
      <c r="B67" s="91"/>
      <c r="L67" s="91"/>
    </row>
    <row r="68" spans="1:31">
      <c r="B68" s="91"/>
      <c r="L68" s="91"/>
    </row>
    <row r="69" spans="1:31">
      <c r="B69" s="91"/>
      <c r="L69" s="91"/>
    </row>
    <row r="70" spans="1:31">
      <c r="B70" s="91"/>
      <c r="L70" s="91"/>
    </row>
    <row r="71" spans="1:31">
      <c r="B71" s="91"/>
      <c r="L71" s="91"/>
    </row>
    <row r="72" spans="1:31">
      <c r="B72" s="91"/>
      <c r="L72" s="91"/>
    </row>
    <row r="73" spans="1:31">
      <c r="B73" s="91"/>
      <c r="L73" s="91"/>
    </row>
    <row r="74" spans="1:31">
      <c r="B74" s="91"/>
      <c r="L74" s="91"/>
    </row>
    <row r="75" spans="1:31">
      <c r="B75" s="91"/>
      <c r="L75" s="91"/>
    </row>
    <row r="76" spans="1:31" s="100" customFormat="1" ht="12.75">
      <c r="A76" s="98"/>
      <c r="B76" s="97"/>
      <c r="C76" s="98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99"/>
      <c r="S76" s="98"/>
      <c r="T76" s="98"/>
      <c r="U76" s="98"/>
      <c r="V76" s="98"/>
      <c r="W76" s="98"/>
      <c r="X76" s="98"/>
      <c r="Y76" s="98"/>
      <c r="Z76" s="98"/>
      <c r="AA76" s="98"/>
      <c r="AB76" s="98"/>
      <c r="AC76" s="98"/>
      <c r="AD76" s="98"/>
      <c r="AE76" s="98"/>
    </row>
    <row r="77" spans="1:31" s="100" customFormat="1" ht="14.45" customHeight="1">
      <c r="A77" s="9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99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</row>
    <row r="81" spans="1:31" s="100" customFormat="1" ht="6.95" customHeight="1">
      <c r="A81" s="98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99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  <c r="AD81" s="98"/>
      <c r="AE81" s="98"/>
    </row>
    <row r="82" spans="1:31" s="100" customFormat="1" ht="24.95" customHeight="1">
      <c r="A82" s="98"/>
      <c r="B82" s="97"/>
      <c r="C82" s="92" t="s">
        <v>107</v>
      </c>
      <c r="D82" s="98"/>
      <c r="E82" s="98"/>
      <c r="F82" s="98"/>
      <c r="G82" s="98"/>
      <c r="H82" s="98"/>
      <c r="I82" s="98"/>
      <c r="J82" s="98"/>
      <c r="K82" s="98"/>
      <c r="L82" s="99"/>
      <c r="S82" s="98"/>
      <c r="T82" s="98"/>
      <c r="U82" s="98"/>
      <c r="V82" s="98"/>
      <c r="W82" s="98"/>
      <c r="X82" s="98"/>
      <c r="Y82" s="98"/>
      <c r="Z82" s="98"/>
      <c r="AA82" s="98"/>
      <c r="AB82" s="98"/>
      <c r="AC82" s="98"/>
      <c r="AD82" s="98"/>
      <c r="AE82" s="98"/>
    </row>
    <row r="83" spans="1:31" s="100" customFormat="1" ht="6.95" customHeight="1">
      <c r="A83" s="98"/>
      <c r="B83" s="97"/>
      <c r="C83" s="98"/>
      <c r="D83" s="98"/>
      <c r="E83" s="98"/>
      <c r="F83" s="98"/>
      <c r="G83" s="98"/>
      <c r="H83" s="98"/>
      <c r="I83" s="98"/>
      <c r="J83" s="98"/>
      <c r="K83" s="98"/>
      <c r="L83" s="99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98"/>
      <c r="AD83" s="98"/>
      <c r="AE83" s="98"/>
    </row>
    <row r="84" spans="1:31" s="100" customFormat="1" ht="12" customHeight="1">
      <c r="A84" s="98"/>
      <c r="B84" s="97"/>
      <c r="C84" s="95" t="s">
        <v>14</v>
      </c>
      <c r="D84" s="98"/>
      <c r="E84" s="98"/>
      <c r="F84" s="98"/>
      <c r="G84" s="98"/>
      <c r="H84" s="98"/>
      <c r="I84" s="98"/>
      <c r="J84" s="98"/>
      <c r="K84" s="98"/>
      <c r="L84" s="99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</row>
    <row r="85" spans="1:31" s="100" customFormat="1" ht="16.5" customHeight="1">
      <c r="A85" s="98"/>
      <c r="B85" s="97"/>
      <c r="C85" s="98"/>
      <c r="D85" s="98"/>
      <c r="E85" s="282" t="str">
        <f>E7</f>
        <v>Výuková stáj ŠZP Žabčice</v>
      </c>
      <c r="F85" s="283"/>
      <c r="G85" s="283"/>
      <c r="H85" s="283"/>
      <c r="I85" s="98"/>
      <c r="J85" s="98"/>
      <c r="K85" s="98"/>
      <c r="L85" s="99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</row>
    <row r="86" spans="1:31" ht="12" customHeight="1">
      <c r="B86" s="91"/>
      <c r="C86" s="95" t="s">
        <v>103</v>
      </c>
      <c r="L86" s="91"/>
    </row>
    <row r="87" spans="1:31" s="100" customFormat="1" ht="16.5" customHeight="1">
      <c r="A87" s="98"/>
      <c r="B87" s="97"/>
      <c r="C87" s="98"/>
      <c r="D87" s="98"/>
      <c r="E87" s="282" t="s">
        <v>104</v>
      </c>
      <c r="F87" s="279"/>
      <c r="G87" s="279"/>
      <c r="H87" s="279"/>
      <c r="I87" s="98"/>
      <c r="J87" s="98"/>
      <c r="K87" s="98"/>
      <c r="L87" s="99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</row>
    <row r="88" spans="1:31" s="100" customFormat="1" ht="12" customHeight="1">
      <c r="A88" s="98"/>
      <c r="B88" s="97"/>
      <c r="C88" s="95" t="s">
        <v>105</v>
      </c>
      <c r="D88" s="98"/>
      <c r="E88" s="98"/>
      <c r="F88" s="98"/>
      <c r="G88" s="98"/>
      <c r="H88" s="98"/>
      <c r="I88" s="98"/>
      <c r="J88" s="98"/>
      <c r="K88" s="98"/>
      <c r="L88" s="99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</row>
    <row r="89" spans="1:31" s="100" customFormat="1" ht="16.5" customHeight="1">
      <c r="A89" s="98"/>
      <c r="B89" s="97"/>
      <c r="C89" s="98"/>
      <c r="D89" s="98"/>
      <c r="E89" s="278" t="str">
        <f>E11</f>
        <v>SO 01.3 - Kanalizace, rozvody vody</v>
      </c>
      <c r="F89" s="279"/>
      <c r="G89" s="279"/>
      <c r="H89" s="279"/>
      <c r="I89" s="98"/>
      <c r="J89" s="98"/>
      <c r="K89" s="98"/>
      <c r="L89" s="99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8"/>
      <c r="AD89" s="98"/>
      <c r="AE89" s="98"/>
    </row>
    <row r="90" spans="1:31" s="100" customFormat="1" ht="6.95" customHeight="1">
      <c r="A90" s="98"/>
      <c r="B90" s="97"/>
      <c r="C90" s="98"/>
      <c r="D90" s="98"/>
      <c r="E90" s="98"/>
      <c r="F90" s="98"/>
      <c r="G90" s="98"/>
      <c r="H90" s="98"/>
      <c r="I90" s="98"/>
      <c r="J90" s="98"/>
      <c r="K90" s="98"/>
      <c r="L90" s="99"/>
      <c r="S90" s="98"/>
      <c r="T90" s="98"/>
      <c r="U90" s="98"/>
      <c r="V90" s="98"/>
      <c r="W90" s="98"/>
      <c r="X90" s="98"/>
      <c r="Y90" s="98"/>
      <c r="Z90" s="98"/>
      <c r="AA90" s="98"/>
      <c r="AB90" s="98"/>
      <c r="AC90" s="98"/>
      <c r="AD90" s="98"/>
      <c r="AE90" s="98"/>
    </row>
    <row r="91" spans="1:31" s="100" customFormat="1" ht="12" customHeight="1">
      <c r="A91" s="98"/>
      <c r="B91" s="97"/>
      <c r="C91" s="95" t="s">
        <v>18</v>
      </c>
      <c r="D91" s="98"/>
      <c r="E91" s="98"/>
      <c r="F91" s="103" t="str">
        <f>F14</f>
        <v>Žabčice</v>
      </c>
      <c r="G91" s="98"/>
      <c r="H91" s="98"/>
      <c r="I91" s="95" t="s">
        <v>20</v>
      </c>
      <c r="J91" s="102" t="str">
        <f>IF(J14="","",J14)</f>
        <v>14. 2. 2024</v>
      </c>
      <c r="K91" s="98"/>
      <c r="L91" s="99"/>
      <c r="S91" s="98"/>
      <c r="T91" s="98"/>
      <c r="U91" s="98"/>
      <c r="V91" s="98"/>
      <c r="W91" s="98"/>
      <c r="X91" s="98"/>
      <c r="Y91" s="98"/>
      <c r="Z91" s="98"/>
      <c r="AA91" s="98"/>
      <c r="AB91" s="98"/>
      <c r="AC91" s="98"/>
      <c r="AD91" s="98"/>
      <c r="AE91" s="98"/>
    </row>
    <row r="92" spans="1:31" s="100" customFormat="1" ht="6.95" customHeight="1">
      <c r="A92" s="98"/>
      <c r="B92" s="97"/>
      <c r="C92" s="98"/>
      <c r="D92" s="98"/>
      <c r="E92" s="98"/>
      <c r="F92" s="98"/>
      <c r="G92" s="98"/>
      <c r="H92" s="98"/>
      <c r="I92" s="98"/>
      <c r="J92" s="98"/>
      <c r="K92" s="98"/>
      <c r="L92" s="99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</row>
    <row r="93" spans="1:31" s="100" customFormat="1" ht="15.2" customHeight="1">
      <c r="A93" s="98"/>
      <c r="B93" s="97"/>
      <c r="C93" s="95" t="s">
        <v>22</v>
      </c>
      <c r="D93" s="98"/>
      <c r="E93" s="98"/>
      <c r="F93" s="103" t="str">
        <f>E17</f>
        <v>Mendelova univerzita V Brně, ŠZP Žabčice</v>
      </c>
      <c r="G93" s="98"/>
      <c r="H93" s="98"/>
      <c r="I93" s="95" t="s">
        <v>28</v>
      </c>
      <c r="J93" s="133" t="str">
        <f>E23</f>
        <v>Ing. Jaroslav Onderka</v>
      </c>
      <c r="K93" s="98"/>
      <c r="L93" s="99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8"/>
      <c r="AE93" s="98"/>
    </row>
    <row r="94" spans="1:31" s="100" customFormat="1" ht="15.2" customHeight="1">
      <c r="A94" s="98"/>
      <c r="B94" s="97"/>
      <c r="C94" s="95" t="s">
        <v>26</v>
      </c>
      <c r="D94" s="98"/>
      <c r="E94" s="98"/>
      <c r="F94" s="103" t="str">
        <f>IF(E20="","",E20)</f>
        <v xml:space="preserve"> </v>
      </c>
      <c r="G94" s="98"/>
      <c r="H94" s="98"/>
      <c r="I94" s="95" t="s">
        <v>31</v>
      </c>
      <c r="J94" s="133" t="str">
        <f>E26</f>
        <v xml:space="preserve"> </v>
      </c>
      <c r="K94" s="98"/>
      <c r="L94" s="99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</row>
    <row r="95" spans="1:31" s="100" customFormat="1" ht="10.35" customHeight="1">
      <c r="A95" s="98"/>
      <c r="B95" s="97"/>
      <c r="C95" s="98"/>
      <c r="D95" s="98"/>
      <c r="E95" s="98"/>
      <c r="F95" s="98"/>
      <c r="G95" s="98"/>
      <c r="H95" s="98"/>
      <c r="I95" s="98"/>
      <c r="J95" s="98"/>
      <c r="K95" s="98"/>
      <c r="L95" s="99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</row>
    <row r="96" spans="1:31" s="100" customFormat="1" ht="29.25" customHeight="1">
      <c r="A96" s="98"/>
      <c r="B96" s="97"/>
      <c r="C96" s="134" t="s">
        <v>108</v>
      </c>
      <c r="D96" s="115"/>
      <c r="E96" s="115"/>
      <c r="F96" s="115"/>
      <c r="G96" s="115"/>
      <c r="H96" s="115"/>
      <c r="I96" s="115"/>
      <c r="J96" s="135" t="s">
        <v>109</v>
      </c>
      <c r="K96" s="115"/>
      <c r="L96" s="99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  <c r="AD96" s="98"/>
      <c r="AE96" s="98"/>
    </row>
    <row r="97" spans="1:47" s="100" customFormat="1" ht="10.35" customHeight="1">
      <c r="A97" s="98"/>
      <c r="B97" s="97"/>
      <c r="C97" s="98"/>
      <c r="D97" s="98"/>
      <c r="E97" s="98"/>
      <c r="F97" s="98"/>
      <c r="G97" s="98"/>
      <c r="H97" s="98"/>
      <c r="I97" s="98"/>
      <c r="J97" s="98"/>
      <c r="K97" s="98"/>
      <c r="L97" s="99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  <c r="AD97" s="98"/>
      <c r="AE97" s="98"/>
    </row>
    <row r="98" spans="1:47" s="100" customFormat="1" ht="22.9" customHeight="1">
      <c r="A98" s="98"/>
      <c r="B98" s="97"/>
      <c r="C98" s="136" t="s">
        <v>110</v>
      </c>
      <c r="D98" s="98"/>
      <c r="E98" s="98"/>
      <c r="F98" s="98"/>
      <c r="G98" s="98"/>
      <c r="H98" s="98"/>
      <c r="I98" s="98"/>
      <c r="J98" s="110">
        <f>J126</f>
        <v>0</v>
      </c>
      <c r="K98" s="98"/>
      <c r="L98" s="99"/>
      <c r="S98" s="98"/>
      <c r="T98" s="98"/>
      <c r="U98" s="98"/>
      <c r="V98" s="98"/>
      <c r="W98" s="98"/>
      <c r="X98" s="98"/>
      <c r="Y98" s="98"/>
      <c r="Z98" s="98"/>
      <c r="AA98" s="98"/>
      <c r="AB98" s="98"/>
      <c r="AC98" s="98"/>
      <c r="AD98" s="98"/>
      <c r="AE98" s="98"/>
      <c r="AU98" s="88" t="s">
        <v>111</v>
      </c>
    </row>
    <row r="99" spans="1:47" s="137" customFormat="1" ht="24.95" customHeight="1">
      <c r="B99" s="138"/>
      <c r="D99" s="139" t="s">
        <v>112</v>
      </c>
      <c r="E99" s="140"/>
      <c r="F99" s="140"/>
      <c r="G99" s="140"/>
      <c r="H99" s="140"/>
      <c r="I99" s="140"/>
      <c r="J99" s="141">
        <f>J127</f>
        <v>0</v>
      </c>
      <c r="L99" s="138"/>
    </row>
    <row r="100" spans="1:47" s="142" customFormat="1" ht="19.899999999999999" customHeight="1">
      <c r="B100" s="143"/>
      <c r="D100" s="144" t="s">
        <v>118</v>
      </c>
      <c r="E100" s="145"/>
      <c r="F100" s="145"/>
      <c r="G100" s="145"/>
      <c r="H100" s="145"/>
      <c r="I100" s="145"/>
      <c r="J100" s="146">
        <f>J128</f>
        <v>0</v>
      </c>
      <c r="L100" s="143"/>
    </row>
    <row r="101" spans="1:47" s="137" customFormat="1" ht="24.95" customHeight="1">
      <c r="B101" s="138"/>
      <c r="D101" s="139" t="s">
        <v>122</v>
      </c>
      <c r="E101" s="140"/>
      <c r="F101" s="140"/>
      <c r="G101" s="140"/>
      <c r="H101" s="140"/>
      <c r="I101" s="140"/>
      <c r="J101" s="141">
        <f>J140</f>
        <v>0</v>
      </c>
      <c r="L101" s="138"/>
    </row>
    <row r="102" spans="1:47" s="142" customFormat="1" ht="19.899999999999999" customHeight="1">
      <c r="B102" s="143"/>
      <c r="D102" s="144" t="s">
        <v>794</v>
      </c>
      <c r="E102" s="145"/>
      <c r="F102" s="145"/>
      <c r="G102" s="145"/>
      <c r="H102" s="145"/>
      <c r="I102" s="145"/>
      <c r="J102" s="146">
        <f>J141</f>
        <v>0</v>
      </c>
      <c r="L102" s="143"/>
    </row>
    <row r="103" spans="1:47" s="142" customFormat="1" ht="19.899999999999999" customHeight="1">
      <c r="B103" s="143"/>
      <c r="D103" s="144" t="s">
        <v>795</v>
      </c>
      <c r="E103" s="145"/>
      <c r="F103" s="145"/>
      <c r="G103" s="145"/>
      <c r="H103" s="145"/>
      <c r="I103" s="145"/>
      <c r="J103" s="146">
        <f>J156</f>
        <v>0</v>
      </c>
      <c r="L103" s="143"/>
    </row>
    <row r="104" spans="1:47" s="142" customFormat="1" ht="19.899999999999999" customHeight="1">
      <c r="B104" s="143"/>
      <c r="D104" s="144" t="s">
        <v>796</v>
      </c>
      <c r="E104" s="145"/>
      <c r="F104" s="145"/>
      <c r="G104" s="145"/>
      <c r="H104" s="145"/>
      <c r="I104" s="145"/>
      <c r="J104" s="146">
        <f>J186</f>
        <v>0</v>
      </c>
      <c r="L104" s="143"/>
    </row>
    <row r="105" spans="1:47" s="100" customFormat="1" ht="21.75" customHeight="1">
      <c r="A105" s="98"/>
      <c r="B105" s="97"/>
      <c r="C105" s="98"/>
      <c r="D105" s="98"/>
      <c r="E105" s="98"/>
      <c r="F105" s="98"/>
      <c r="G105" s="98"/>
      <c r="H105" s="98"/>
      <c r="I105" s="98"/>
      <c r="J105" s="98"/>
      <c r="K105" s="98"/>
      <c r="L105" s="99"/>
      <c r="S105" s="98"/>
      <c r="T105" s="98"/>
      <c r="U105" s="98"/>
      <c r="V105" s="98"/>
      <c r="W105" s="98"/>
      <c r="X105" s="98"/>
      <c r="Y105" s="98"/>
      <c r="Z105" s="98"/>
      <c r="AA105" s="98"/>
      <c r="AB105" s="98"/>
      <c r="AC105" s="98"/>
      <c r="AD105" s="98"/>
      <c r="AE105" s="98"/>
    </row>
    <row r="106" spans="1:47" s="100" customFormat="1" ht="6.95" customHeight="1">
      <c r="A106" s="98"/>
      <c r="B106" s="129"/>
      <c r="C106" s="130"/>
      <c r="D106" s="130"/>
      <c r="E106" s="130"/>
      <c r="F106" s="130"/>
      <c r="G106" s="130"/>
      <c r="H106" s="130"/>
      <c r="I106" s="130"/>
      <c r="J106" s="130"/>
      <c r="K106" s="130"/>
      <c r="L106" s="99"/>
      <c r="S106" s="98"/>
      <c r="T106" s="98"/>
      <c r="U106" s="98"/>
      <c r="V106" s="98"/>
      <c r="W106" s="98"/>
      <c r="X106" s="98"/>
      <c r="Y106" s="98"/>
      <c r="Z106" s="98"/>
      <c r="AA106" s="98"/>
      <c r="AB106" s="98"/>
      <c r="AC106" s="98"/>
      <c r="AD106" s="98"/>
      <c r="AE106" s="98"/>
    </row>
    <row r="110" spans="1:47" s="100" customFormat="1" ht="6.95" customHeight="1">
      <c r="A110" s="98"/>
      <c r="B110" s="131"/>
      <c r="C110" s="132"/>
      <c r="D110" s="132"/>
      <c r="E110" s="132"/>
      <c r="F110" s="132"/>
      <c r="G110" s="132"/>
      <c r="H110" s="132"/>
      <c r="I110" s="132"/>
      <c r="J110" s="132"/>
      <c r="K110" s="132"/>
      <c r="L110" s="99"/>
      <c r="S110" s="98"/>
      <c r="T110" s="98"/>
      <c r="U110" s="98"/>
      <c r="V110" s="98"/>
      <c r="W110" s="98"/>
      <c r="X110" s="98"/>
      <c r="Y110" s="98"/>
      <c r="Z110" s="98"/>
      <c r="AA110" s="98"/>
      <c r="AB110" s="98"/>
      <c r="AC110" s="98"/>
      <c r="AD110" s="98"/>
      <c r="AE110" s="98"/>
    </row>
    <row r="111" spans="1:47" s="100" customFormat="1" ht="24.95" customHeight="1">
      <c r="A111" s="98"/>
      <c r="B111" s="97"/>
      <c r="C111" s="92" t="s">
        <v>129</v>
      </c>
      <c r="D111" s="98"/>
      <c r="E111" s="98"/>
      <c r="F111" s="98"/>
      <c r="G111" s="98"/>
      <c r="H111" s="98"/>
      <c r="I111" s="98"/>
      <c r="J111" s="98"/>
      <c r="K111" s="98"/>
      <c r="L111" s="99"/>
      <c r="S111" s="98"/>
      <c r="T111" s="98"/>
      <c r="U111" s="98"/>
      <c r="V111" s="98"/>
      <c r="W111" s="98"/>
      <c r="X111" s="98"/>
      <c r="Y111" s="98"/>
      <c r="Z111" s="98"/>
      <c r="AA111" s="98"/>
      <c r="AB111" s="98"/>
      <c r="AC111" s="98"/>
      <c r="AD111" s="98"/>
      <c r="AE111" s="98"/>
    </row>
    <row r="112" spans="1:47" s="100" customFormat="1" ht="6.95" customHeight="1">
      <c r="A112" s="98"/>
      <c r="B112" s="97"/>
      <c r="C112" s="98"/>
      <c r="D112" s="98"/>
      <c r="E112" s="98"/>
      <c r="F112" s="98"/>
      <c r="G112" s="98"/>
      <c r="H112" s="98"/>
      <c r="I112" s="98"/>
      <c r="J112" s="98"/>
      <c r="K112" s="98"/>
      <c r="L112" s="99"/>
      <c r="S112" s="98"/>
      <c r="T112" s="98"/>
      <c r="U112" s="98"/>
      <c r="V112" s="98"/>
      <c r="W112" s="98"/>
      <c r="X112" s="98"/>
      <c r="Y112" s="98"/>
      <c r="Z112" s="98"/>
      <c r="AA112" s="98"/>
      <c r="AB112" s="98"/>
      <c r="AC112" s="98"/>
      <c r="AD112" s="98"/>
      <c r="AE112" s="98"/>
    </row>
    <row r="113" spans="1:63" s="100" customFormat="1" ht="12" customHeight="1">
      <c r="A113" s="98"/>
      <c r="B113" s="97"/>
      <c r="C113" s="95" t="s">
        <v>14</v>
      </c>
      <c r="D113" s="98"/>
      <c r="E113" s="98"/>
      <c r="F113" s="98"/>
      <c r="G113" s="98"/>
      <c r="H113" s="98"/>
      <c r="I113" s="98"/>
      <c r="J113" s="98"/>
      <c r="K113" s="98"/>
      <c r="L113" s="99"/>
      <c r="S113" s="98"/>
      <c r="T113" s="98"/>
      <c r="U113" s="98"/>
      <c r="V113" s="98"/>
      <c r="W113" s="98"/>
      <c r="X113" s="98"/>
      <c r="Y113" s="98"/>
      <c r="Z113" s="98"/>
      <c r="AA113" s="98"/>
      <c r="AB113" s="98"/>
      <c r="AC113" s="98"/>
      <c r="AD113" s="98"/>
      <c r="AE113" s="98"/>
    </row>
    <row r="114" spans="1:63" s="100" customFormat="1" ht="16.5" customHeight="1">
      <c r="A114" s="98"/>
      <c r="B114" s="97"/>
      <c r="C114" s="98"/>
      <c r="D114" s="98"/>
      <c r="E114" s="282" t="str">
        <f>E7</f>
        <v>Výuková stáj ŠZP Žabčice</v>
      </c>
      <c r="F114" s="283"/>
      <c r="G114" s="283"/>
      <c r="H114" s="283"/>
      <c r="I114" s="98"/>
      <c r="J114" s="98"/>
      <c r="K114" s="98"/>
      <c r="L114" s="99"/>
      <c r="S114" s="98"/>
      <c r="T114" s="98"/>
      <c r="U114" s="98"/>
      <c r="V114" s="98"/>
      <c r="W114" s="98"/>
      <c r="X114" s="98"/>
      <c r="Y114" s="98"/>
      <c r="Z114" s="98"/>
      <c r="AA114" s="98"/>
      <c r="AB114" s="98"/>
      <c r="AC114" s="98"/>
      <c r="AD114" s="98"/>
      <c r="AE114" s="98"/>
    </row>
    <row r="115" spans="1:63" ht="12" customHeight="1">
      <c r="B115" s="91"/>
      <c r="C115" s="95" t="s">
        <v>103</v>
      </c>
      <c r="L115" s="91"/>
    </row>
    <row r="116" spans="1:63" s="100" customFormat="1" ht="16.5" customHeight="1">
      <c r="A116" s="98"/>
      <c r="B116" s="97"/>
      <c r="C116" s="98"/>
      <c r="D116" s="98"/>
      <c r="E116" s="282" t="s">
        <v>104</v>
      </c>
      <c r="F116" s="279"/>
      <c r="G116" s="279"/>
      <c r="H116" s="279"/>
      <c r="I116" s="98"/>
      <c r="J116" s="98"/>
      <c r="K116" s="98"/>
      <c r="L116" s="99"/>
      <c r="S116" s="98"/>
      <c r="T116" s="98"/>
      <c r="U116" s="98"/>
      <c r="V116" s="98"/>
      <c r="W116" s="98"/>
      <c r="X116" s="98"/>
      <c r="Y116" s="98"/>
      <c r="Z116" s="98"/>
      <c r="AA116" s="98"/>
      <c r="AB116" s="98"/>
      <c r="AC116" s="98"/>
      <c r="AD116" s="98"/>
      <c r="AE116" s="98"/>
    </row>
    <row r="117" spans="1:63" s="100" customFormat="1" ht="12" customHeight="1">
      <c r="A117" s="98"/>
      <c r="B117" s="97"/>
      <c r="C117" s="95" t="s">
        <v>105</v>
      </c>
      <c r="D117" s="98"/>
      <c r="E117" s="98"/>
      <c r="F117" s="98"/>
      <c r="G117" s="98"/>
      <c r="H117" s="98"/>
      <c r="I117" s="98"/>
      <c r="J117" s="98"/>
      <c r="K117" s="98"/>
      <c r="L117" s="99"/>
      <c r="S117" s="98"/>
      <c r="T117" s="98"/>
      <c r="U117" s="98"/>
      <c r="V117" s="98"/>
      <c r="W117" s="98"/>
      <c r="X117" s="98"/>
      <c r="Y117" s="98"/>
      <c r="Z117" s="98"/>
      <c r="AA117" s="98"/>
      <c r="AB117" s="98"/>
      <c r="AC117" s="98"/>
      <c r="AD117" s="98"/>
      <c r="AE117" s="98"/>
    </row>
    <row r="118" spans="1:63" s="100" customFormat="1" ht="16.5" customHeight="1">
      <c r="A118" s="98"/>
      <c r="B118" s="97"/>
      <c r="C118" s="98"/>
      <c r="D118" s="98"/>
      <c r="E118" s="278" t="str">
        <f>E11</f>
        <v>SO 01.3 - Kanalizace, rozvody vody</v>
      </c>
      <c r="F118" s="279"/>
      <c r="G118" s="279"/>
      <c r="H118" s="279"/>
      <c r="I118" s="98"/>
      <c r="J118" s="98"/>
      <c r="K118" s="98"/>
      <c r="L118" s="99"/>
      <c r="S118" s="98"/>
      <c r="T118" s="98"/>
      <c r="U118" s="98"/>
      <c r="V118" s="98"/>
      <c r="W118" s="98"/>
      <c r="X118" s="98"/>
      <c r="Y118" s="98"/>
      <c r="Z118" s="98"/>
      <c r="AA118" s="98"/>
      <c r="AB118" s="98"/>
      <c r="AC118" s="98"/>
      <c r="AD118" s="98"/>
      <c r="AE118" s="98"/>
    </row>
    <row r="119" spans="1:63" s="100" customFormat="1" ht="6.95" customHeight="1">
      <c r="A119" s="98"/>
      <c r="B119" s="97"/>
      <c r="C119" s="98"/>
      <c r="D119" s="98"/>
      <c r="E119" s="98"/>
      <c r="F119" s="98"/>
      <c r="G119" s="98"/>
      <c r="H119" s="98"/>
      <c r="I119" s="98"/>
      <c r="J119" s="98"/>
      <c r="K119" s="98"/>
      <c r="L119" s="99"/>
      <c r="S119" s="98"/>
      <c r="T119" s="98"/>
      <c r="U119" s="98"/>
      <c r="V119" s="98"/>
      <c r="W119" s="98"/>
      <c r="X119" s="98"/>
      <c r="Y119" s="98"/>
      <c r="Z119" s="98"/>
      <c r="AA119" s="98"/>
      <c r="AB119" s="98"/>
      <c r="AC119" s="98"/>
      <c r="AD119" s="98"/>
      <c r="AE119" s="98"/>
    </row>
    <row r="120" spans="1:63" s="100" customFormat="1" ht="12" customHeight="1">
      <c r="A120" s="98"/>
      <c r="B120" s="97"/>
      <c r="C120" s="95" t="s">
        <v>18</v>
      </c>
      <c r="D120" s="98"/>
      <c r="E120" s="98"/>
      <c r="F120" s="103" t="str">
        <f>F14</f>
        <v>Žabčice</v>
      </c>
      <c r="G120" s="98"/>
      <c r="H120" s="98"/>
      <c r="I120" s="95" t="s">
        <v>20</v>
      </c>
      <c r="J120" s="102" t="str">
        <f>IF(J14="","",J14)</f>
        <v>14. 2. 2024</v>
      </c>
      <c r="K120" s="98"/>
      <c r="L120" s="99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  <c r="AC120" s="98"/>
      <c r="AD120" s="98"/>
      <c r="AE120" s="98"/>
    </row>
    <row r="121" spans="1:63" s="100" customFormat="1" ht="6.95" customHeight="1">
      <c r="A121" s="98"/>
      <c r="B121" s="97"/>
      <c r="C121" s="98"/>
      <c r="D121" s="98"/>
      <c r="E121" s="98"/>
      <c r="F121" s="98"/>
      <c r="G121" s="98"/>
      <c r="H121" s="98"/>
      <c r="I121" s="98"/>
      <c r="J121" s="98"/>
      <c r="K121" s="98"/>
      <c r="L121" s="99"/>
      <c r="S121" s="98"/>
      <c r="T121" s="98"/>
      <c r="U121" s="98"/>
      <c r="V121" s="98"/>
      <c r="W121" s="98"/>
      <c r="X121" s="98"/>
      <c r="Y121" s="98"/>
      <c r="Z121" s="98"/>
      <c r="AA121" s="98"/>
      <c r="AB121" s="98"/>
      <c r="AC121" s="98"/>
      <c r="AD121" s="98"/>
      <c r="AE121" s="98"/>
    </row>
    <row r="122" spans="1:63" s="100" customFormat="1" ht="15.2" customHeight="1">
      <c r="A122" s="98"/>
      <c r="B122" s="97"/>
      <c r="C122" s="95" t="s">
        <v>22</v>
      </c>
      <c r="D122" s="98"/>
      <c r="E122" s="98"/>
      <c r="F122" s="103" t="str">
        <f>E17</f>
        <v>Mendelova univerzita V Brně, ŠZP Žabčice</v>
      </c>
      <c r="G122" s="98"/>
      <c r="H122" s="98"/>
      <c r="I122" s="95" t="s">
        <v>28</v>
      </c>
      <c r="J122" s="133" t="str">
        <f>E23</f>
        <v>Ing. Jaroslav Onderka</v>
      </c>
      <c r="K122" s="98"/>
      <c r="L122" s="99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  <c r="AD122" s="98"/>
      <c r="AE122" s="98"/>
    </row>
    <row r="123" spans="1:63" s="100" customFormat="1" ht="15.2" customHeight="1">
      <c r="A123" s="98"/>
      <c r="B123" s="97"/>
      <c r="C123" s="95" t="s">
        <v>26</v>
      </c>
      <c r="D123" s="98"/>
      <c r="E123" s="98"/>
      <c r="F123" s="103" t="str">
        <f>IF(E20="","",E20)</f>
        <v xml:space="preserve"> </v>
      </c>
      <c r="G123" s="98"/>
      <c r="H123" s="98"/>
      <c r="I123" s="95" t="s">
        <v>31</v>
      </c>
      <c r="J123" s="133" t="str">
        <f>E26</f>
        <v xml:space="preserve"> </v>
      </c>
      <c r="K123" s="98"/>
      <c r="L123" s="99"/>
      <c r="S123" s="98"/>
      <c r="T123" s="98"/>
      <c r="U123" s="98"/>
      <c r="V123" s="98"/>
      <c r="W123" s="98"/>
      <c r="X123" s="98"/>
      <c r="Y123" s="98"/>
      <c r="Z123" s="98"/>
      <c r="AA123" s="98"/>
      <c r="AB123" s="98"/>
      <c r="AC123" s="98"/>
      <c r="AD123" s="98"/>
      <c r="AE123" s="98"/>
    </row>
    <row r="124" spans="1:63" s="100" customFormat="1" ht="10.35" customHeight="1">
      <c r="A124" s="98"/>
      <c r="B124" s="97"/>
      <c r="C124" s="98"/>
      <c r="D124" s="98"/>
      <c r="E124" s="98"/>
      <c r="F124" s="98"/>
      <c r="G124" s="98"/>
      <c r="H124" s="98"/>
      <c r="I124" s="98"/>
      <c r="J124" s="98"/>
      <c r="K124" s="98"/>
      <c r="L124" s="99"/>
      <c r="S124" s="98"/>
      <c r="T124" s="98"/>
      <c r="U124" s="98"/>
      <c r="V124" s="98"/>
      <c r="W124" s="98"/>
      <c r="X124" s="98"/>
      <c r="Y124" s="98"/>
      <c r="Z124" s="98"/>
      <c r="AA124" s="98"/>
      <c r="AB124" s="98"/>
      <c r="AC124" s="98"/>
      <c r="AD124" s="98"/>
      <c r="AE124" s="98"/>
    </row>
    <row r="125" spans="1:63" s="157" customFormat="1" ht="29.25" customHeight="1">
      <c r="A125" s="147"/>
      <c r="B125" s="148"/>
      <c r="C125" s="149" t="s">
        <v>130</v>
      </c>
      <c r="D125" s="150" t="s">
        <v>58</v>
      </c>
      <c r="E125" s="150" t="s">
        <v>54</v>
      </c>
      <c r="F125" s="150" t="s">
        <v>55</v>
      </c>
      <c r="G125" s="150" t="s">
        <v>131</v>
      </c>
      <c r="H125" s="150" t="s">
        <v>132</v>
      </c>
      <c r="I125" s="150" t="s">
        <v>133</v>
      </c>
      <c r="J125" s="151" t="s">
        <v>109</v>
      </c>
      <c r="K125" s="152" t="s">
        <v>134</v>
      </c>
      <c r="L125" s="153"/>
      <c r="M125" s="154" t="s">
        <v>1</v>
      </c>
      <c r="N125" s="155" t="s">
        <v>37</v>
      </c>
      <c r="O125" s="155" t="s">
        <v>135</v>
      </c>
      <c r="P125" s="155" t="s">
        <v>136</v>
      </c>
      <c r="Q125" s="155" t="s">
        <v>137</v>
      </c>
      <c r="R125" s="155" t="s">
        <v>138</v>
      </c>
      <c r="S125" s="155" t="s">
        <v>139</v>
      </c>
      <c r="T125" s="156" t="s">
        <v>140</v>
      </c>
      <c r="U125" s="147"/>
      <c r="V125" s="147"/>
      <c r="W125" s="147"/>
      <c r="X125" s="147"/>
      <c r="Y125" s="147"/>
      <c r="Z125" s="147"/>
      <c r="AA125" s="147"/>
      <c r="AB125" s="147"/>
      <c r="AC125" s="147"/>
      <c r="AD125" s="147"/>
      <c r="AE125" s="147"/>
    </row>
    <row r="126" spans="1:63" s="100" customFormat="1" ht="22.9" customHeight="1">
      <c r="A126" s="98"/>
      <c r="B126" s="97"/>
      <c r="C126" s="158" t="s">
        <v>141</v>
      </c>
      <c r="D126" s="98"/>
      <c r="E126" s="98"/>
      <c r="F126" s="98"/>
      <c r="G126" s="98"/>
      <c r="H126" s="98"/>
      <c r="I126" s="98"/>
      <c r="J126" s="159">
        <f>BK126</f>
        <v>0</v>
      </c>
      <c r="K126" s="98"/>
      <c r="L126" s="97"/>
      <c r="M126" s="160"/>
      <c r="N126" s="161"/>
      <c r="O126" s="108"/>
      <c r="P126" s="162">
        <f>P127+P140</f>
        <v>19.531999999999996</v>
      </c>
      <c r="Q126" s="108"/>
      <c r="R126" s="162">
        <f>R127+R140</f>
        <v>0.62826000000000004</v>
      </c>
      <c r="S126" s="108"/>
      <c r="T126" s="163">
        <f>T127+T140</f>
        <v>0</v>
      </c>
      <c r="U126" s="98"/>
      <c r="V126" s="98"/>
      <c r="W126" s="98"/>
      <c r="X126" s="98"/>
      <c r="Y126" s="98"/>
      <c r="Z126" s="98"/>
      <c r="AA126" s="98"/>
      <c r="AB126" s="98"/>
      <c r="AC126" s="98"/>
      <c r="AD126" s="98"/>
      <c r="AE126" s="98"/>
      <c r="AT126" s="88" t="s">
        <v>72</v>
      </c>
      <c r="AU126" s="88" t="s">
        <v>111</v>
      </c>
      <c r="BK126" s="164">
        <f>BK127+BK140</f>
        <v>0</v>
      </c>
    </row>
    <row r="127" spans="1:63" s="165" customFormat="1" ht="25.9" customHeight="1">
      <c r="B127" s="166"/>
      <c r="D127" s="167" t="s">
        <v>72</v>
      </c>
      <c r="E127" s="168" t="s">
        <v>142</v>
      </c>
      <c r="F127" s="168" t="s">
        <v>143</v>
      </c>
      <c r="J127" s="169">
        <f>BK127</f>
        <v>0</v>
      </c>
      <c r="L127" s="166"/>
      <c r="M127" s="170"/>
      <c r="N127" s="171"/>
      <c r="O127" s="171"/>
      <c r="P127" s="172">
        <f>P128</f>
        <v>10.184999999999999</v>
      </c>
      <c r="Q127" s="171"/>
      <c r="R127" s="172">
        <f>R128</f>
        <v>0.21634</v>
      </c>
      <c r="S127" s="171"/>
      <c r="T127" s="173">
        <f>T128</f>
        <v>0</v>
      </c>
      <c r="AR127" s="167" t="s">
        <v>80</v>
      </c>
      <c r="AT127" s="174" t="s">
        <v>72</v>
      </c>
      <c r="AU127" s="174" t="s">
        <v>73</v>
      </c>
      <c r="AY127" s="167" t="s">
        <v>144</v>
      </c>
      <c r="BK127" s="175">
        <f>BK128</f>
        <v>0</v>
      </c>
    </row>
    <row r="128" spans="1:63" s="165" customFormat="1" ht="22.9" customHeight="1">
      <c r="B128" s="166"/>
      <c r="D128" s="167" t="s">
        <v>72</v>
      </c>
      <c r="E128" s="176" t="s">
        <v>189</v>
      </c>
      <c r="F128" s="176" t="s">
        <v>516</v>
      </c>
      <c r="J128" s="177">
        <f>BK128</f>
        <v>0</v>
      </c>
      <c r="L128" s="166"/>
      <c r="M128" s="170"/>
      <c r="N128" s="171"/>
      <c r="O128" s="171"/>
      <c r="P128" s="172">
        <f>SUM(P129:P139)</f>
        <v>10.184999999999999</v>
      </c>
      <c r="Q128" s="171"/>
      <c r="R128" s="172">
        <f>SUM(R129:R139)</f>
        <v>0.21634</v>
      </c>
      <c r="S128" s="171"/>
      <c r="T128" s="173">
        <f>SUM(T129:T139)</f>
        <v>0</v>
      </c>
      <c r="AR128" s="167" t="s">
        <v>80</v>
      </c>
      <c r="AT128" s="174" t="s">
        <v>72</v>
      </c>
      <c r="AU128" s="174" t="s">
        <v>80</v>
      </c>
      <c r="AY128" s="167" t="s">
        <v>144</v>
      </c>
      <c r="BK128" s="175">
        <f>SUM(BK129:BK139)</f>
        <v>0</v>
      </c>
    </row>
    <row r="129" spans="1:65" s="100" customFormat="1" ht="24.2" customHeight="1">
      <c r="A129" s="98"/>
      <c r="B129" s="97"/>
      <c r="C129" s="178" t="s">
        <v>485</v>
      </c>
      <c r="D129" s="178" t="s">
        <v>146</v>
      </c>
      <c r="E129" s="179" t="s">
        <v>797</v>
      </c>
      <c r="F129" s="180" t="s">
        <v>798</v>
      </c>
      <c r="G129" s="181" t="s">
        <v>399</v>
      </c>
      <c r="H129" s="182">
        <v>1</v>
      </c>
      <c r="I129" s="74"/>
      <c r="J129" s="183">
        <f>ROUND(I129*H129,2)</f>
        <v>0</v>
      </c>
      <c r="K129" s="184"/>
      <c r="L129" s="97"/>
      <c r="M129" s="185" t="s">
        <v>1</v>
      </c>
      <c r="N129" s="186" t="s">
        <v>38</v>
      </c>
      <c r="O129" s="187">
        <v>0.19400000000000001</v>
      </c>
      <c r="P129" s="187">
        <f>O129*H129</f>
        <v>0.19400000000000001</v>
      </c>
      <c r="Q129" s="187">
        <v>1.0000000000000001E-5</v>
      </c>
      <c r="R129" s="187">
        <f>Q129*H129</f>
        <v>1.0000000000000001E-5</v>
      </c>
      <c r="S129" s="187">
        <v>0</v>
      </c>
      <c r="T129" s="188">
        <f>S129*H129</f>
        <v>0</v>
      </c>
      <c r="U129" s="98"/>
      <c r="V129" s="98"/>
      <c r="W129" s="98"/>
      <c r="X129" s="98"/>
      <c r="Y129" s="98"/>
      <c r="Z129" s="98"/>
      <c r="AA129" s="98"/>
      <c r="AB129" s="98"/>
      <c r="AC129" s="98"/>
      <c r="AD129" s="98"/>
      <c r="AE129" s="98"/>
      <c r="AR129" s="189" t="s">
        <v>150</v>
      </c>
      <c r="AT129" s="189" t="s">
        <v>146</v>
      </c>
      <c r="AU129" s="189" t="s">
        <v>82</v>
      </c>
      <c r="AY129" s="88" t="s">
        <v>144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88" t="s">
        <v>80</v>
      </c>
      <c r="BK129" s="190">
        <f>ROUND(I129*H129,2)</f>
        <v>0</v>
      </c>
      <c r="BL129" s="88" t="s">
        <v>150</v>
      </c>
      <c r="BM129" s="189" t="s">
        <v>799</v>
      </c>
    </row>
    <row r="130" spans="1:65" s="100" customFormat="1" ht="24.2" customHeight="1">
      <c r="A130" s="98"/>
      <c r="B130" s="97"/>
      <c r="C130" s="215" t="s">
        <v>523</v>
      </c>
      <c r="D130" s="215" t="s">
        <v>185</v>
      </c>
      <c r="E130" s="216" t="s">
        <v>800</v>
      </c>
      <c r="F130" s="217" t="s">
        <v>801</v>
      </c>
      <c r="G130" s="218" t="s">
        <v>399</v>
      </c>
      <c r="H130" s="219">
        <v>1</v>
      </c>
      <c r="I130" s="75"/>
      <c r="J130" s="220">
        <f>ROUND(I130*H130,2)</f>
        <v>0</v>
      </c>
      <c r="K130" s="221"/>
      <c r="L130" s="222"/>
      <c r="M130" s="223" t="s">
        <v>1</v>
      </c>
      <c r="N130" s="224" t="s">
        <v>38</v>
      </c>
      <c r="O130" s="187">
        <v>0</v>
      </c>
      <c r="P130" s="187">
        <f>O130*H130</f>
        <v>0</v>
      </c>
      <c r="Q130" s="187">
        <v>1.6999999999999999E-3</v>
      </c>
      <c r="R130" s="187">
        <f>Q130*H130</f>
        <v>1.6999999999999999E-3</v>
      </c>
      <c r="S130" s="187">
        <v>0</v>
      </c>
      <c r="T130" s="188">
        <f>S130*H130</f>
        <v>0</v>
      </c>
      <c r="U130" s="98"/>
      <c r="V130" s="98"/>
      <c r="W130" s="98"/>
      <c r="X130" s="98"/>
      <c r="Y130" s="98"/>
      <c r="Z130" s="98"/>
      <c r="AA130" s="98"/>
      <c r="AB130" s="98"/>
      <c r="AC130" s="98"/>
      <c r="AD130" s="98"/>
      <c r="AE130" s="98"/>
      <c r="AR130" s="189" t="s">
        <v>189</v>
      </c>
      <c r="AT130" s="189" t="s">
        <v>185</v>
      </c>
      <c r="AU130" s="189" t="s">
        <v>82</v>
      </c>
      <c r="AY130" s="88" t="s">
        <v>144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88" t="s">
        <v>80</v>
      </c>
      <c r="BK130" s="190">
        <f>ROUND(I130*H130,2)</f>
        <v>0</v>
      </c>
      <c r="BL130" s="88" t="s">
        <v>150</v>
      </c>
      <c r="BM130" s="189" t="s">
        <v>802</v>
      </c>
    </row>
    <row r="131" spans="1:65" s="100" customFormat="1" ht="24.2" customHeight="1">
      <c r="A131" s="98"/>
      <c r="B131" s="97"/>
      <c r="C131" s="178" t="s">
        <v>512</v>
      </c>
      <c r="D131" s="178" t="s">
        <v>146</v>
      </c>
      <c r="E131" s="179" t="s">
        <v>803</v>
      </c>
      <c r="F131" s="180" t="s">
        <v>804</v>
      </c>
      <c r="G131" s="181" t="s">
        <v>399</v>
      </c>
      <c r="H131" s="182">
        <v>1</v>
      </c>
      <c r="I131" s="74"/>
      <c r="J131" s="183">
        <f>ROUND(I131*H131,2)</f>
        <v>0</v>
      </c>
      <c r="K131" s="184"/>
      <c r="L131" s="97"/>
      <c r="M131" s="185" t="s">
        <v>1</v>
      </c>
      <c r="N131" s="186" t="s">
        <v>38</v>
      </c>
      <c r="O131" s="187">
        <v>0.21099999999999999</v>
      </c>
      <c r="P131" s="187">
        <f>O131*H131</f>
        <v>0.21099999999999999</v>
      </c>
      <c r="Q131" s="187">
        <v>1.0000000000000001E-5</v>
      </c>
      <c r="R131" s="187">
        <f>Q131*H131</f>
        <v>1.0000000000000001E-5</v>
      </c>
      <c r="S131" s="187">
        <v>0</v>
      </c>
      <c r="T131" s="188">
        <f>S131*H131</f>
        <v>0</v>
      </c>
      <c r="U131" s="98"/>
      <c r="V131" s="98"/>
      <c r="W131" s="98"/>
      <c r="X131" s="98"/>
      <c r="Y131" s="98"/>
      <c r="Z131" s="98"/>
      <c r="AA131" s="98"/>
      <c r="AB131" s="98"/>
      <c r="AC131" s="98"/>
      <c r="AD131" s="98"/>
      <c r="AE131" s="98"/>
      <c r="AR131" s="189" t="s">
        <v>150</v>
      </c>
      <c r="AT131" s="189" t="s">
        <v>146</v>
      </c>
      <c r="AU131" s="189" t="s">
        <v>82</v>
      </c>
      <c r="AY131" s="88" t="s">
        <v>144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88" t="s">
        <v>80</v>
      </c>
      <c r="BK131" s="190">
        <f>ROUND(I131*H131,2)</f>
        <v>0</v>
      </c>
      <c r="BL131" s="88" t="s">
        <v>150</v>
      </c>
      <c r="BM131" s="189" t="s">
        <v>805</v>
      </c>
    </row>
    <row r="132" spans="1:65" s="100" customFormat="1" ht="24.2" customHeight="1">
      <c r="A132" s="98"/>
      <c r="B132" s="97"/>
      <c r="C132" s="215" t="s">
        <v>517</v>
      </c>
      <c r="D132" s="215" t="s">
        <v>185</v>
      </c>
      <c r="E132" s="216" t="s">
        <v>806</v>
      </c>
      <c r="F132" s="217" t="s">
        <v>807</v>
      </c>
      <c r="G132" s="218" t="s">
        <v>399</v>
      </c>
      <c r="H132" s="219">
        <v>1</v>
      </c>
      <c r="I132" s="75"/>
      <c r="J132" s="220">
        <f>ROUND(I132*H132,2)</f>
        <v>0</v>
      </c>
      <c r="K132" s="221"/>
      <c r="L132" s="222"/>
      <c r="M132" s="223" t="s">
        <v>1</v>
      </c>
      <c r="N132" s="224" t="s">
        <v>38</v>
      </c>
      <c r="O132" s="187">
        <v>0</v>
      </c>
      <c r="P132" s="187">
        <f>O132*H132</f>
        <v>0</v>
      </c>
      <c r="Q132" s="187">
        <v>2.2200000000000002E-3</v>
      </c>
      <c r="R132" s="187">
        <f>Q132*H132</f>
        <v>2.2200000000000002E-3</v>
      </c>
      <c r="S132" s="187">
        <v>0</v>
      </c>
      <c r="T132" s="188">
        <f>S132*H132</f>
        <v>0</v>
      </c>
      <c r="U132" s="98"/>
      <c r="V132" s="98"/>
      <c r="W132" s="98"/>
      <c r="X132" s="98"/>
      <c r="Y132" s="98"/>
      <c r="Z132" s="98"/>
      <c r="AA132" s="98"/>
      <c r="AB132" s="98"/>
      <c r="AC132" s="98"/>
      <c r="AD132" s="98"/>
      <c r="AE132" s="98"/>
      <c r="AR132" s="189" t="s">
        <v>189</v>
      </c>
      <c r="AT132" s="189" t="s">
        <v>185</v>
      </c>
      <c r="AU132" s="189" t="s">
        <v>82</v>
      </c>
      <c r="AY132" s="88" t="s">
        <v>144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88" t="s">
        <v>80</v>
      </c>
      <c r="BK132" s="190">
        <f>ROUND(I132*H132,2)</f>
        <v>0</v>
      </c>
      <c r="BL132" s="88" t="s">
        <v>150</v>
      </c>
      <c r="BM132" s="189" t="s">
        <v>808</v>
      </c>
    </row>
    <row r="133" spans="1:65" s="199" customFormat="1" ht="22.5">
      <c r="B133" s="200"/>
      <c r="D133" s="193" t="s">
        <v>152</v>
      </c>
      <c r="F133" s="202" t="s">
        <v>809</v>
      </c>
      <c r="H133" s="203">
        <v>1</v>
      </c>
      <c r="L133" s="200"/>
      <c r="M133" s="204"/>
      <c r="N133" s="205"/>
      <c r="O133" s="205"/>
      <c r="P133" s="205"/>
      <c r="Q133" s="205"/>
      <c r="R133" s="205"/>
      <c r="S133" s="205"/>
      <c r="T133" s="206"/>
      <c r="AT133" s="201" t="s">
        <v>152</v>
      </c>
      <c r="AU133" s="201" t="s">
        <v>82</v>
      </c>
      <c r="AV133" s="199" t="s">
        <v>82</v>
      </c>
      <c r="AW133" s="199" t="s">
        <v>3</v>
      </c>
      <c r="AX133" s="199" t="s">
        <v>80</v>
      </c>
      <c r="AY133" s="201" t="s">
        <v>144</v>
      </c>
    </row>
    <row r="134" spans="1:65" s="100" customFormat="1" ht="24.2" customHeight="1">
      <c r="A134" s="98"/>
      <c r="B134" s="97"/>
      <c r="C134" s="178" t="s">
        <v>495</v>
      </c>
      <c r="D134" s="178" t="s">
        <v>146</v>
      </c>
      <c r="E134" s="179" t="s">
        <v>810</v>
      </c>
      <c r="F134" s="180" t="s">
        <v>811</v>
      </c>
      <c r="G134" s="181" t="s">
        <v>399</v>
      </c>
      <c r="H134" s="182">
        <v>15</v>
      </c>
      <c r="I134" s="74"/>
      <c r="J134" s="183">
        <f>ROUND(I134*H134,2)</f>
        <v>0</v>
      </c>
      <c r="K134" s="184"/>
      <c r="L134" s="97"/>
      <c r="M134" s="185" t="s">
        <v>1</v>
      </c>
      <c r="N134" s="186" t="s">
        <v>38</v>
      </c>
      <c r="O134" s="187">
        <v>0.29199999999999998</v>
      </c>
      <c r="P134" s="187">
        <f>O134*H134</f>
        <v>4.38</v>
      </c>
      <c r="Q134" s="187">
        <v>1.0000000000000001E-5</v>
      </c>
      <c r="R134" s="187">
        <f>Q134*H134</f>
        <v>1.5000000000000001E-4</v>
      </c>
      <c r="S134" s="187">
        <v>0</v>
      </c>
      <c r="T134" s="188">
        <f>S134*H134</f>
        <v>0</v>
      </c>
      <c r="U134" s="98"/>
      <c r="V134" s="98"/>
      <c r="W134" s="98"/>
      <c r="X134" s="98"/>
      <c r="Y134" s="98"/>
      <c r="Z134" s="98"/>
      <c r="AA134" s="98"/>
      <c r="AB134" s="98"/>
      <c r="AC134" s="98"/>
      <c r="AD134" s="98"/>
      <c r="AE134" s="98"/>
      <c r="AR134" s="189" t="s">
        <v>150</v>
      </c>
      <c r="AT134" s="189" t="s">
        <v>146</v>
      </c>
      <c r="AU134" s="189" t="s">
        <v>82</v>
      </c>
      <c r="AY134" s="88" t="s">
        <v>144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88" t="s">
        <v>80</v>
      </c>
      <c r="BK134" s="190">
        <f>ROUND(I134*H134,2)</f>
        <v>0</v>
      </c>
      <c r="BL134" s="88" t="s">
        <v>150</v>
      </c>
      <c r="BM134" s="189" t="s">
        <v>812</v>
      </c>
    </row>
    <row r="135" spans="1:65" s="100" customFormat="1" ht="24.2" customHeight="1">
      <c r="A135" s="98"/>
      <c r="B135" s="97"/>
      <c r="C135" s="215" t="s">
        <v>499</v>
      </c>
      <c r="D135" s="215" t="s">
        <v>185</v>
      </c>
      <c r="E135" s="216" t="s">
        <v>813</v>
      </c>
      <c r="F135" s="217" t="s">
        <v>814</v>
      </c>
      <c r="G135" s="218" t="s">
        <v>399</v>
      </c>
      <c r="H135" s="219">
        <v>15</v>
      </c>
      <c r="I135" s="75"/>
      <c r="J135" s="220">
        <f>ROUND(I135*H135,2)</f>
        <v>0</v>
      </c>
      <c r="K135" s="221"/>
      <c r="L135" s="222"/>
      <c r="M135" s="223" t="s">
        <v>1</v>
      </c>
      <c r="N135" s="224" t="s">
        <v>38</v>
      </c>
      <c r="O135" s="187">
        <v>0</v>
      </c>
      <c r="P135" s="187">
        <f>O135*H135</f>
        <v>0</v>
      </c>
      <c r="Q135" s="187">
        <v>2.6700000000000001E-3</v>
      </c>
      <c r="R135" s="187">
        <f>Q135*H135</f>
        <v>4.0050000000000002E-2</v>
      </c>
      <c r="S135" s="187">
        <v>0</v>
      </c>
      <c r="T135" s="188">
        <f>S135*H135</f>
        <v>0</v>
      </c>
      <c r="U135" s="98"/>
      <c r="V135" s="98"/>
      <c r="W135" s="98"/>
      <c r="X135" s="98"/>
      <c r="Y135" s="98"/>
      <c r="Z135" s="98"/>
      <c r="AA135" s="98"/>
      <c r="AB135" s="98"/>
      <c r="AC135" s="98"/>
      <c r="AD135" s="98"/>
      <c r="AE135" s="98"/>
      <c r="AR135" s="189" t="s">
        <v>189</v>
      </c>
      <c r="AT135" s="189" t="s">
        <v>185</v>
      </c>
      <c r="AU135" s="189" t="s">
        <v>82</v>
      </c>
      <c r="AY135" s="88" t="s">
        <v>144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88" t="s">
        <v>80</v>
      </c>
      <c r="BK135" s="190">
        <f>ROUND(I135*H135,2)</f>
        <v>0</v>
      </c>
      <c r="BL135" s="88" t="s">
        <v>150</v>
      </c>
      <c r="BM135" s="189" t="s">
        <v>815</v>
      </c>
    </row>
    <row r="136" spans="1:65" s="199" customFormat="1">
      <c r="B136" s="200"/>
      <c r="D136" s="193" t="s">
        <v>152</v>
      </c>
      <c r="F136" s="202" t="s">
        <v>816</v>
      </c>
      <c r="H136" s="203">
        <v>15</v>
      </c>
      <c r="L136" s="200"/>
      <c r="M136" s="204"/>
      <c r="N136" s="205"/>
      <c r="O136" s="205"/>
      <c r="P136" s="205"/>
      <c r="Q136" s="205"/>
      <c r="R136" s="205"/>
      <c r="S136" s="205"/>
      <c r="T136" s="206"/>
      <c r="AT136" s="201" t="s">
        <v>152</v>
      </c>
      <c r="AU136" s="201" t="s">
        <v>82</v>
      </c>
      <c r="AV136" s="199" t="s">
        <v>82</v>
      </c>
      <c r="AW136" s="199" t="s">
        <v>3</v>
      </c>
      <c r="AX136" s="199" t="s">
        <v>80</v>
      </c>
      <c r="AY136" s="201" t="s">
        <v>144</v>
      </c>
    </row>
    <row r="137" spans="1:65" s="100" customFormat="1" ht="24.2" customHeight="1">
      <c r="A137" s="98"/>
      <c r="B137" s="97"/>
      <c r="C137" s="178" t="s">
        <v>504</v>
      </c>
      <c r="D137" s="178" t="s">
        <v>146</v>
      </c>
      <c r="E137" s="179" t="s">
        <v>817</v>
      </c>
      <c r="F137" s="180" t="s">
        <v>818</v>
      </c>
      <c r="G137" s="181" t="s">
        <v>399</v>
      </c>
      <c r="H137" s="182">
        <v>15</v>
      </c>
      <c r="I137" s="74"/>
      <c r="J137" s="183">
        <f>ROUND(I137*H137,2)</f>
        <v>0</v>
      </c>
      <c r="K137" s="184"/>
      <c r="L137" s="97"/>
      <c r="M137" s="185" t="s">
        <v>1</v>
      </c>
      <c r="N137" s="186" t="s">
        <v>38</v>
      </c>
      <c r="O137" s="187">
        <v>0.36</v>
      </c>
      <c r="P137" s="187">
        <f>O137*H137</f>
        <v>5.3999999999999995</v>
      </c>
      <c r="Q137" s="187">
        <v>2.0000000000000002E-5</v>
      </c>
      <c r="R137" s="187">
        <f>Q137*H137</f>
        <v>3.0000000000000003E-4</v>
      </c>
      <c r="S137" s="187">
        <v>0</v>
      </c>
      <c r="T137" s="188">
        <f>S137*H137</f>
        <v>0</v>
      </c>
      <c r="U137" s="98"/>
      <c r="V137" s="98"/>
      <c r="W137" s="98"/>
      <c r="X137" s="98"/>
      <c r="Y137" s="98"/>
      <c r="Z137" s="98"/>
      <c r="AA137" s="98"/>
      <c r="AB137" s="98"/>
      <c r="AC137" s="98"/>
      <c r="AD137" s="98"/>
      <c r="AE137" s="98"/>
      <c r="AR137" s="189" t="s">
        <v>150</v>
      </c>
      <c r="AT137" s="189" t="s">
        <v>146</v>
      </c>
      <c r="AU137" s="189" t="s">
        <v>82</v>
      </c>
      <c r="AY137" s="88" t="s">
        <v>144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88" t="s">
        <v>80</v>
      </c>
      <c r="BK137" s="190">
        <f>ROUND(I137*H137,2)</f>
        <v>0</v>
      </c>
      <c r="BL137" s="88" t="s">
        <v>150</v>
      </c>
      <c r="BM137" s="189" t="s">
        <v>819</v>
      </c>
    </row>
    <row r="138" spans="1:65" s="100" customFormat="1" ht="24.2" customHeight="1">
      <c r="A138" s="98"/>
      <c r="B138" s="97"/>
      <c r="C138" s="215" t="s">
        <v>508</v>
      </c>
      <c r="D138" s="215" t="s">
        <v>185</v>
      </c>
      <c r="E138" s="216" t="s">
        <v>820</v>
      </c>
      <c r="F138" s="217" t="s">
        <v>821</v>
      </c>
      <c r="G138" s="218" t="s">
        <v>399</v>
      </c>
      <c r="H138" s="219">
        <v>15</v>
      </c>
      <c r="I138" s="75"/>
      <c r="J138" s="220">
        <f>ROUND(I138*H138,2)</f>
        <v>0</v>
      </c>
      <c r="K138" s="221"/>
      <c r="L138" s="222"/>
      <c r="M138" s="223" t="s">
        <v>1</v>
      </c>
      <c r="N138" s="224" t="s">
        <v>38</v>
      </c>
      <c r="O138" s="187">
        <v>0</v>
      </c>
      <c r="P138" s="187">
        <f>O138*H138</f>
        <v>0</v>
      </c>
      <c r="Q138" s="187">
        <v>1.146E-2</v>
      </c>
      <c r="R138" s="187">
        <f>Q138*H138</f>
        <v>0.1719</v>
      </c>
      <c r="S138" s="187">
        <v>0</v>
      </c>
      <c r="T138" s="188">
        <f>S138*H138</f>
        <v>0</v>
      </c>
      <c r="U138" s="98"/>
      <c r="V138" s="98"/>
      <c r="W138" s="98"/>
      <c r="X138" s="98"/>
      <c r="Y138" s="98"/>
      <c r="Z138" s="98"/>
      <c r="AA138" s="98"/>
      <c r="AB138" s="98"/>
      <c r="AC138" s="98"/>
      <c r="AD138" s="98"/>
      <c r="AE138" s="98"/>
      <c r="AR138" s="189" t="s">
        <v>189</v>
      </c>
      <c r="AT138" s="189" t="s">
        <v>185</v>
      </c>
      <c r="AU138" s="189" t="s">
        <v>82</v>
      </c>
      <c r="AY138" s="88" t="s">
        <v>144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88" t="s">
        <v>80</v>
      </c>
      <c r="BK138" s="190">
        <f>ROUND(I138*H138,2)</f>
        <v>0</v>
      </c>
      <c r="BL138" s="88" t="s">
        <v>150</v>
      </c>
      <c r="BM138" s="189" t="s">
        <v>822</v>
      </c>
    </row>
    <row r="139" spans="1:65" s="199" customFormat="1">
      <c r="B139" s="200"/>
      <c r="D139" s="193" t="s">
        <v>152</v>
      </c>
      <c r="F139" s="202" t="s">
        <v>816</v>
      </c>
      <c r="H139" s="203">
        <v>15</v>
      </c>
      <c r="L139" s="200"/>
      <c r="M139" s="204"/>
      <c r="N139" s="205"/>
      <c r="O139" s="205"/>
      <c r="P139" s="205"/>
      <c r="Q139" s="205"/>
      <c r="R139" s="205"/>
      <c r="S139" s="205"/>
      <c r="T139" s="206"/>
      <c r="AT139" s="201" t="s">
        <v>152</v>
      </c>
      <c r="AU139" s="201" t="s">
        <v>82</v>
      </c>
      <c r="AV139" s="199" t="s">
        <v>82</v>
      </c>
      <c r="AW139" s="199" t="s">
        <v>3</v>
      </c>
      <c r="AX139" s="199" t="s">
        <v>80</v>
      </c>
      <c r="AY139" s="201" t="s">
        <v>144</v>
      </c>
    </row>
    <row r="140" spans="1:65" s="165" customFormat="1" ht="25.9" customHeight="1">
      <c r="B140" s="166"/>
      <c r="D140" s="167" t="s">
        <v>72</v>
      </c>
      <c r="E140" s="168" t="s">
        <v>638</v>
      </c>
      <c r="F140" s="168" t="s">
        <v>639</v>
      </c>
      <c r="J140" s="169">
        <f>BK140</f>
        <v>0</v>
      </c>
      <c r="L140" s="166"/>
      <c r="M140" s="170"/>
      <c r="N140" s="171"/>
      <c r="O140" s="171"/>
      <c r="P140" s="172">
        <f>P141+P156+P186</f>
        <v>9.3469999999999995</v>
      </c>
      <c r="Q140" s="171"/>
      <c r="R140" s="172">
        <f>R141+R156+R186</f>
        <v>0.41192000000000001</v>
      </c>
      <c r="S140" s="171"/>
      <c r="T140" s="173">
        <f>T141+T156+T186</f>
        <v>0</v>
      </c>
      <c r="AR140" s="167" t="s">
        <v>82</v>
      </c>
      <c r="AT140" s="174" t="s">
        <v>72</v>
      </c>
      <c r="AU140" s="174" t="s">
        <v>73</v>
      </c>
      <c r="AY140" s="167" t="s">
        <v>144</v>
      </c>
      <c r="BK140" s="175">
        <f>BK141+BK156+BK186</f>
        <v>0</v>
      </c>
    </row>
    <row r="141" spans="1:65" s="165" customFormat="1" ht="22.9" customHeight="1">
      <c r="B141" s="166"/>
      <c r="D141" s="167" t="s">
        <v>72</v>
      </c>
      <c r="E141" s="176" t="s">
        <v>823</v>
      </c>
      <c r="F141" s="176" t="s">
        <v>824</v>
      </c>
      <c r="J141" s="177">
        <f>BK141</f>
        <v>0</v>
      </c>
      <c r="L141" s="166"/>
      <c r="M141" s="170"/>
      <c r="N141" s="171"/>
      <c r="O141" s="171"/>
      <c r="P141" s="172">
        <f>SUM(P142:P155)</f>
        <v>9.3469999999999995</v>
      </c>
      <c r="Q141" s="171"/>
      <c r="R141" s="172">
        <f>SUM(R142:R155)</f>
        <v>0.41192000000000001</v>
      </c>
      <c r="S141" s="171"/>
      <c r="T141" s="173">
        <f>SUM(T142:T155)</f>
        <v>0</v>
      </c>
      <c r="AR141" s="167" t="s">
        <v>82</v>
      </c>
      <c r="AT141" s="174" t="s">
        <v>72</v>
      </c>
      <c r="AU141" s="174" t="s">
        <v>80</v>
      </c>
      <c r="AY141" s="167" t="s">
        <v>144</v>
      </c>
      <c r="BK141" s="175">
        <f>SUM(BK142:BK155)</f>
        <v>0</v>
      </c>
    </row>
    <row r="142" spans="1:65" s="100" customFormat="1" ht="16.5" customHeight="1">
      <c r="A142" s="98"/>
      <c r="B142" s="97"/>
      <c r="C142" s="178" t="s">
        <v>296</v>
      </c>
      <c r="D142" s="178" t="s">
        <v>146</v>
      </c>
      <c r="E142" s="179" t="s">
        <v>825</v>
      </c>
      <c r="F142" s="180" t="s">
        <v>826</v>
      </c>
      <c r="G142" s="181" t="s">
        <v>262</v>
      </c>
      <c r="H142" s="182">
        <v>0</v>
      </c>
      <c r="I142" s="74"/>
      <c r="J142" s="183">
        <f t="shared" ref="J142:J155" si="0">ROUND(I142*H142,2)</f>
        <v>0</v>
      </c>
      <c r="K142" s="184"/>
      <c r="L142" s="97"/>
      <c r="M142" s="185" t="s">
        <v>1</v>
      </c>
      <c r="N142" s="186" t="s">
        <v>38</v>
      </c>
      <c r="O142" s="187">
        <v>0</v>
      </c>
      <c r="P142" s="187">
        <f t="shared" ref="P142:P155" si="1">O142*H142</f>
        <v>0</v>
      </c>
      <c r="Q142" s="187">
        <v>0</v>
      </c>
      <c r="R142" s="187">
        <f t="shared" ref="R142:R155" si="2">Q142*H142</f>
        <v>0</v>
      </c>
      <c r="S142" s="187">
        <v>0</v>
      </c>
      <c r="T142" s="188">
        <f t="shared" ref="T142:T155" si="3">S142*H142</f>
        <v>0</v>
      </c>
      <c r="U142" s="98"/>
      <c r="V142" s="98"/>
      <c r="W142" s="98"/>
      <c r="X142" s="98"/>
      <c r="Y142" s="98"/>
      <c r="Z142" s="98"/>
      <c r="AA142" s="98"/>
      <c r="AB142" s="98"/>
      <c r="AC142" s="98"/>
      <c r="AD142" s="98"/>
      <c r="AE142" s="98"/>
      <c r="AR142" s="189" t="s">
        <v>265</v>
      </c>
      <c r="AT142" s="189" t="s">
        <v>146</v>
      </c>
      <c r="AU142" s="189" t="s">
        <v>82</v>
      </c>
      <c r="AY142" s="88" t="s">
        <v>144</v>
      </c>
      <c r="BE142" s="190">
        <f t="shared" ref="BE142:BE155" si="4">IF(N142="základní",J142,0)</f>
        <v>0</v>
      </c>
      <c r="BF142" s="190">
        <f t="shared" ref="BF142:BF155" si="5">IF(N142="snížená",J142,0)</f>
        <v>0</v>
      </c>
      <c r="BG142" s="190">
        <f t="shared" ref="BG142:BG155" si="6">IF(N142="zákl. přenesená",J142,0)</f>
        <v>0</v>
      </c>
      <c r="BH142" s="190">
        <f t="shared" ref="BH142:BH155" si="7">IF(N142="sníž. přenesená",J142,0)</f>
        <v>0</v>
      </c>
      <c r="BI142" s="190">
        <f t="shared" ref="BI142:BI155" si="8">IF(N142="nulová",J142,0)</f>
        <v>0</v>
      </c>
      <c r="BJ142" s="88" t="s">
        <v>80</v>
      </c>
      <c r="BK142" s="190">
        <f t="shared" ref="BK142:BK155" si="9">ROUND(I142*H142,2)</f>
        <v>0</v>
      </c>
      <c r="BL142" s="88" t="s">
        <v>265</v>
      </c>
      <c r="BM142" s="189" t="s">
        <v>827</v>
      </c>
    </row>
    <row r="143" spans="1:65" s="100" customFormat="1" ht="21.75" customHeight="1">
      <c r="A143" s="98"/>
      <c r="B143" s="97"/>
      <c r="C143" s="178" t="s">
        <v>80</v>
      </c>
      <c r="D143" s="178" t="s">
        <v>146</v>
      </c>
      <c r="E143" s="179" t="s">
        <v>828</v>
      </c>
      <c r="F143" s="180" t="s">
        <v>829</v>
      </c>
      <c r="G143" s="181" t="s">
        <v>600</v>
      </c>
      <c r="H143" s="182">
        <v>1</v>
      </c>
      <c r="I143" s="74"/>
      <c r="J143" s="183">
        <f t="shared" si="0"/>
        <v>0</v>
      </c>
      <c r="K143" s="184"/>
      <c r="L143" s="97"/>
      <c r="M143" s="185" t="s">
        <v>1</v>
      </c>
      <c r="N143" s="186" t="s">
        <v>38</v>
      </c>
      <c r="O143" s="187">
        <v>0</v>
      </c>
      <c r="P143" s="187">
        <f t="shared" si="1"/>
        <v>0</v>
      </c>
      <c r="Q143" s="187">
        <v>0</v>
      </c>
      <c r="R143" s="187">
        <f t="shared" si="2"/>
        <v>0</v>
      </c>
      <c r="S143" s="187">
        <v>0</v>
      </c>
      <c r="T143" s="188">
        <f t="shared" si="3"/>
        <v>0</v>
      </c>
      <c r="U143" s="98"/>
      <c r="V143" s="98"/>
      <c r="W143" s="98"/>
      <c r="X143" s="98"/>
      <c r="Y143" s="98"/>
      <c r="Z143" s="98"/>
      <c r="AA143" s="98"/>
      <c r="AB143" s="98"/>
      <c r="AC143" s="98"/>
      <c r="AD143" s="98"/>
      <c r="AE143" s="98"/>
      <c r="AR143" s="189" t="s">
        <v>265</v>
      </c>
      <c r="AT143" s="189" t="s">
        <v>146</v>
      </c>
      <c r="AU143" s="189" t="s">
        <v>82</v>
      </c>
      <c r="AY143" s="88" t="s">
        <v>144</v>
      </c>
      <c r="BE143" s="190">
        <f t="shared" si="4"/>
        <v>0</v>
      </c>
      <c r="BF143" s="190">
        <f t="shared" si="5"/>
        <v>0</v>
      </c>
      <c r="BG143" s="190">
        <f t="shared" si="6"/>
        <v>0</v>
      </c>
      <c r="BH143" s="190">
        <f t="shared" si="7"/>
        <v>0</v>
      </c>
      <c r="BI143" s="190">
        <f t="shared" si="8"/>
        <v>0</v>
      </c>
      <c r="BJ143" s="88" t="s">
        <v>80</v>
      </c>
      <c r="BK143" s="190">
        <f t="shared" si="9"/>
        <v>0</v>
      </c>
      <c r="BL143" s="88" t="s">
        <v>265</v>
      </c>
      <c r="BM143" s="189" t="s">
        <v>830</v>
      </c>
    </row>
    <row r="144" spans="1:65" s="100" customFormat="1" ht="21.75" customHeight="1">
      <c r="A144" s="98"/>
      <c r="B144" s="97"/>
      <c r="C144" s="178" t="s">
        <v>180</v>
      </c>
      <c r="D144" s="178" t="s">
        <v>146</v>
      </c>
      <c r="E144" s="179" t="s">
        <v>831</v>
      </c>
      <c r="F144" s="180" t="s">
        <v>832</v>
      </c>
      <c r="G144" s="181" t="s">
        <v>399</v>
      </c>
      <c r="H144" s="182">
        <v>2</v>
      </c>
      <c r="I144" s="74"/>
      <c r="J144" s="183">
        <f t="shared" si="0"/>
        <v>0</v>
      </c>
      <c r="K144" s="184"/>
      <c r="L144" s="97"/>
      <c r="M144" s="185" t="s">
        <v>1</v>
      </c>
      <c r="N144" s="186" t="s">
        <v>38</v>
      </c>
      <c r="O144" s="187">
        <v>0</v>
      </c>
      <c r="P144" s="187">
        <f t="shared" si="1"/>
        <v>0</v>
      </c>
      <c r="Q144" s="187">
        <v>1.42E-3</v>
      </c>
      <c r="R144" s="187">
        <f t="shared" si="2"/>
        <v>2.8400000000000001E-3</v>
      </c>
      <c r="S144" s="187">
        <v>0</v>
      </c>
      <c r="T144" s="188">
        <f t="shared" si="3"/>
        <v>0</v>
      </c>
      <c r="U144" s="98"/>
      <c r="V144" s="98"/>
      <c r="W144" s="98"/>
      <c r="X144" s="98"/>
      <c r="Y144" s="98"/>
      <c r="Z144" s="98"/>
      <c r="AA144" s="98"/>
      <c r="AB144" s="98"/>
      <c r="AC144" s="98"/>
      <c r="AD144" s="98"/>
      <c r="AE144" s="98"/>
      <c r="AR144" s="189" t="s">
        <v>265</v>
      </c>
      <c r="AT144" s="189" t="s">
        <v>146</v>
      </c>
      <c r="AU144" s="189" t="s">
        <v>82</v>
      </c>
      <c r="AY144" s="88" t="s">
        <v>144</v>
      </c>
      <c r="BE144" s="190">
        <f t="shared" si="4"/>
        <v>0</v>
      </c>
      <c r="BF144" s="190">
        <f t="shared" si="5"/>
        <v>0</v>
      </c>
      <c r="BG144" s="190">
        <f t="shared" si="6"/>
        <v>0</v>
      </c>
      <c r="BH144" s="190">
        <f t="shared" si="7"/>
        <v>0</v>
      </c>
      <c r="BI144" s="190">
        <f t="shared" si="8"/>
        <v>0</v>
      </c>
      <c r="BJ144" s="88" t="s">
        <v>80</v>
      </c>
      <c r="BK144" s="190">
        <f t="shared" si="9"/>
        <v>0</v>
      </c>
      <c r="BL144" s="88" t="s">
        <v>265</v>
      </c>
      <c r="BM144" s="189" t="s">
        <v>833</v>
      </c>
    </row>
    <row r="145" spans="1:65" s="100" customFormat="1" ht="21.75" customHeight="1">
      <c r="A145" s="98"/>
      <c r="B145" s="97"/>
      <c r="C145" s="178" t="s">
        <v>184</v>
      </c>
      <c r="D145" s="178" t="s">
        <v>146</v>
      </c>
      <c r="E145" s="179" t="s">
        <v>834</v>
      </c>
      <c r="F145" s="180" t="s">
        <v>835</v>
      </c>
      <c r="G145" s="181" t="s">
        <v>399</v>
      </c>
      <c r="H145" s="182">
        <v>2</v>
      </c>
      <c r="I145" s="74"/>
      <c r="J145" s="183">
        <f t="shared" si="0"/>
        <v>0</v>
      </c>
      <c r="K145" s="184"/>
      <c r="L145" s="97"/>
      <c r="M145" s="185" t="s">
        <v>1</v>
      </c>
      <c r="N145" s="186" t="s">
        <v>38</v>
      </c>
      <c r="O145" s="187">
        <v>0</v>
      </c>
      <c r="P145" s="187">
        <f t="shared" si="1"/>
        <v>0</v>
      </c>
      <c r="Q145" s="187">
        <v>7.4400000000000004E-3</v>
      </c>
      <c r="R145" s="187">
        <f t="shared" si="2"/>
        <v>1.4880000000000001E-2</v>
      </c>
      <c r="S145" s="187">
        <v>0</v>
      </c>
      <c r="T145" s="188">
        <f t="shared" si="3"/>
        <v>0</v>
      </c>
      <c r="U145" s="98"/>
      <c r="V145" s="98"/>
      <c r="W145" s="98"/>
      <c r="X145" s="98"/>
      <c r="Y145" s="98"/>
      <c r="Z145" s="98"/>
      <c r="AA145" s="98"/>
      <c r="AB145" s="98"/>
      <c r="AC145" s="98"/>
      <c r="AD145" s="98"/>
      <c r="AE145" s="98"/>
      <c r="AR145" s="189" t="s">
        <v>265</v>
      </c>
      <c r="AT145" s="189" t="s">
        <v>146</v>
      </c>
      <c r="AU145" s="189" t="s">
        <v>82</v>
      </c>
      <c r="AY145" s="88" t="s">
        <v>144</v>
      </c>
      <c r="BE145" s="190">
        <f t="shared" si="4"/>
        <v>0</v>
      </c>
      <c r="BF145" s="190">
        <f t="shared" si="5"/>
        <v>0</v>
      </c>
      <c r="BG145" s="190">
        <f t="shared" si="6"/>
        <v>0</v>
      </c>
      <c r="BH145" s="190">
        <f t="shared" si="7"/>
        <v>0</v>
      </c>
      <c r="BI145" s="190">
        <f t="shared" si="8"/>
        <v>0</v>
      </c>
      <c r="BJ145" s="88" t="s">
        <v>80</v>
      </c>
      <c r="BK145" s="190">
        <f t="shared" si="9"/>
        <v>0</v>
      </c>
      <c r="BL145" s="88" t="s">
        <v>265</v>
      </c>
      <c r="BM145" s="189" t="s">
        <v>836</v>
      </c>
    </row>
    <row r="146" spans="1:65" s="100" customFormat="1" ht="21.75" customHeight="1">
      <c r="A146" s="98"/>
      <c r="B146" s="97"/>
      <c r="C146" s="178" t="s">
        <v>189</v>
      </c>
      <c r="D146" s="178" t="s">
        <v>146</v>
      </c>
      <c r="E146" s="179" t="s">
        <v>837</v>
      </c>
      <c r="F146" s="180" t="s">
        <v>838</v>
      </c>
      <c r="G146" s="181" t="s">
        <v>399</v>
      </c>
      <c r="H146" s="182">
        <v>15</v>
      </c>
      <c r="I146" s="74"/>
      <c r="J146" s="183">
        <f t="shared" si="0"/>
        <v>0</v>
      </c>
      <c r="K146" s="184"/>
      <c r="L146" s="97"/>
      <c r="M146" s="185" t="s">
        <v>1</v>
      </c>
      <c r="N146" s="186" t="s">
        <v>38</v>
      </c>
      <c r="O146" s="187">
        <v>0</v>
      </c>
      <c r="P146" s="187">
        <f t="shared" si="1"/>
        <v>0</v>
      </c>
      <c r="Q146" s="187">
        <v>1.2319999999999999E-2</v>
      </c>
      <c r="R146" s="187">
        <f t="shared" si="2"/>
        <v>0.18479999999999999</v>
      </c>
      <c r="S146" s="187">
        <v>0</v>
      </c>
      <c r="T146" s="188">
        <f t="shared" si="3"/>
        <v>0</v>
      </c>
      <c r="U146" s="98"/>
      <c r="V146" s="98"/>
      <c r="W146" s="98"/>
      <c r="X146" s="98"/>
      <c r="Y146" s="98"/>
      <c r="Z146" s="98"/>
      <c r="AA146" s="98"/>
      <c r="AB146" s="98"/>
      <c r="AC146" s="98"/>
      <c r="AD146" s="98"/>
      <c r="AE146" s="98"/>
      <c r="AR146" s="189" t="s">
        <v>265</v>
      </c>
      <c r="AT146" s="189" t="s">
        <v>146</v>
      </c>
      <c r="AU146" s="189" t="s">
        <v>82</v>
      </c>
      <c r="AY146" s="88" t="s">
        <v>144</v>
      </c>
      <c r="BE146" s="190">
        <f t="shared" si="4"/>
        <v>0</v>
      </c>
      <c r="BF146" s="190">
        <f t="shared" si="5"/>
        <v>0</v>
      </c>
      <c r="BG146" s="190">
        <f t="shared" si="6"/>
        <v>0</v>
      </c>
      <c r="BH146" s="190">
        <f t="shared" si="7"/>
        <v>0</v>
      </c>
      <c r="BI146" s="190">
        <f t="shared" si="8"/>
        <v>0</v>
      </c>
      <c r="BJ146" s="88" t="s">
        <v>80</v>
      </c>
      <c r="BK146" s="190">
        <f t="shared" si="9"/>
        <v>0</v>
      </c>
      <c r="BL146" s="88" t="s">
        <v>265</v>
      </c>
      <c r="BM146" s="189" t="s">
        <v>839</v>
      </c>
    </row>
    <row r="147" spans="1:65" s="100" customFormat="1" ht="21.75" customHeight="1">
      <c r="A147" s="98"/>
      <c r="B147" s="97"/>
      <c r="C147" s="178" t="s">
        <v>475</v>
      </c>
      <c r="D147" s="178" t="s">
        <v>146</v>
      </c>
      <c r="E147" s="179" t="s">
        <v>840</v>
      </c>
      <c r="F147" s="180" t="s">
        <v>841</v>
      </c>
      <c r="G147" s="181" t="s">
        <v>399</v>
      </c>
      <c r="H147" s="182">
        <v>15</v>
      </c>
      <c r="I147" s="74"/>
      <c r="J147" s="183">
        <f t="shared" si="0"/>
        <v>0</v>
      </c>
      <c r="K147" s="184"/>
      <c r="L147" s="97"/>
      <c r="M147" s="185" t="s">
        <v>1</v>
      </c>
      <c r="N147" s="186" t="s">
        <v>38</v>
      </c>
      <c r="O147" s="187">
        <v>0.56999999999999995</v>
      </c>
      <c r="P147" s="187">
        <f t="shared" si="1"/>
        <v>8.5499999999999989</v>
      </c>
      <c r="Q147" s="187">
        <v>1.323E-2</v>
      </c>
      <c r="R147" s="187">
        <f t="shared" si="2"/>
        <v>0.19845000000000002</v>
      </c>
      <c r="S147" s="187">
        <v>0</v>
      </c>
      <c r="T147" s="188">
        <f t="shared" si="3"/>
        <v>0</v>
      </c>
      <c r="U147" s="98"/>
      <c r="V147" s="98"/>
      <c r="W147" s="98"/>
      <c r="X147" s="98"/>
      <c r="Y147" s="98"/>
      <c r="Z147" s="98"/>
      <c r="AA147" s="98"/>
      <c r="AB147" s="98"/>
      <c r="AC147" s="98"/>
      <c r="AD147" s="98"/>
      <c r="AE147" s="98"/>
      <c r="AR147" s="189" t="s">
        <v>265</v>
      </c>
      <c r="AT147" s="189" t="s">
        <v>146</v>
      </c>
      <c r="AU147" s="189" t="s">
        <v>82</v>
      </c>
      <c r="AY147" s="88" t="s">
        <v>144</v>
      </c>
      <c r="BE147" s="190">
        <f t="shared" si="4"/>
        <v>0</v>
      </c>
      <c r="BF147" s="190">
        <f t="shared" si="5"/>
        <v>0</v>
      </c>
      <c r="BG147" s="190">
        <f t="shared" si="6"/>
        <v>0</v>
      </c>
      <c r="BH147" s="190">
        <f t="shared" si="7"/>
        <v>0</v>
      </c>
      <c r="BI147" s="190">
        <f t="shared" si="8"/>
        <v>0</v>
      </c>
      <c r="BJ147" s="88" t="s">
        <v>80</v>
      </c>
      <c r="BK147" s="190">
        <f t="shared" si="9"/>
        <v>0</v>
      </c>
      <c r="BL147" s="88" t="s">
        <v>265</v>
      </c>
      <c r="BM147" s="189" t="s">
        <v>842</v>
      </c>
    </row>
    <row r="148" spans="1:65" s="100" customFormat="1" ht="16.5" customHeight="1">
      <c r="A148" s="98"/>
      <c r="B148" s="97"/>
      <c r="C148" s="178" t="s">
        <v>209</v>
      </c>
      <c r="D148" s="178" t="s">
        <v>146</v>
      </c>
      <c r="E148" s="179" t="s">
        <v>843</v>
      </c>
      <c r="F148" s="180" t="s">
        <v>844</v>
      </c>
      <c r="G148" s="181" t="s">
        <v>399</v>
      </c>
      <c r="H148" s="182">
        <v>0</v>
      </c>
      <c r="I148" s="74"/>
      <c r="J148" s="183">
        <f t="shared" si="0"/>
        <v>0</v>
      </c>
      <c r="K148" s="184"/>
      <c r="L148" s="97"/>
      <c r="M148" s="185" t="s">
        <v>1</v>
      </c>
      <c r="N148" s="186" t="s">
        <v>38</v>
      </c>
      <c r="O148" s="187">
        <v>0</v>
      </c>
      <c r="P148" s="187">
        <f t="shared" si="1"/>
        <v>0</v>
      </c>
      <c r="Q148" s="187">
        <v>5.9000000000000003E-4</v>
      </c>
      <c r="R148" s="187">
        <f t="shared" si="2"/>
        <v>0</v>
      </c>
      <c r="S148" s="187">
        <v>0</v>
      </c>
      <c r="T148" s="188">
        <f t="shared" si="3"/>
        <v>0</v>
      </c>
      <c r="U148" s="98"/>
      <c r="V148" s="98"/>
      <c r="W148" s="98"/>
      <c r="X148" s="98"/>
      <c r="Y148" s="98"/>
      <c r="Z148" s="98"/>
      <c r="AA148" s="98"/>
      <c r="AB148" s="98"/>
      <c r="AC148" s="98"/>
      <c r="AD148" s="98"/>
      <c r="AE148" s="98"/>
      <c r="AR148" s="189" t="s">
        <v>265</v>
      </c>
      <c r="AT148" s="189" t="s">
        <v>146</v>
      </c>
      <c r="AU148" s="189" t="s">
        <v>82</v>
      </c>
      <c r="AY148" s="88" t="s">
        <v>144</v>
      </c>
      <c r="BE148" s="190">
        <f t="shared" si="4"/>
        <v>0</v>
      </c>
      <c r="BF148" s="190">
        <f t="shared" si="5"/>
        <v>0</v>
      </c>
      <c r="BG148" s="190">
        <f t="shared" si="6"/>
        <v>0</v>
      </c>
      <c r="BH148" s="190">
        <f t="shared" si="7"/>
        <v>0</v>
      </c>
      <c r="BI148" s="190">
        <f t="shared" si="8"/>
        <v>0</v>
      </c>
      <c r="BJ148" s="88" t="s">
        <v>80</v>
      </c>
      <c r="BK148" s="190">
        <f t="shared" si="9"/>
        <v>0</v>
      </c>
      <c r="BL148" s="88" t="s">
        <v>265</v>
      </c>
      <c r="BM148" s="189" t="s">
        <v>845</v>
      </c>
    </row>
    <row r="149" spans="1:65" s="100" customFormat="1" ht="16.5" customHeight="1">
      <c r="A149" s="98"/>
      <c r="B149" s="97"/>
      <c r="C149" s="178" t="s">
        <v>223</v>
      </c>
      <c r="D149" s="178" t="s">
        <v>146</v>
      </c>
      <c r="E149" s="179" t="s">
        <v>846</v>
      </c>
      <c r="F149" s="180" t="s">
        <v>847</v>
      </c>
      <c r="G149" s="181" t="s">
        <v>399</v>
      </c>
      <c r="H149" s="182">
        <v>0</v>
      </c>
      <c r="I149" s="74"/>
      <c r="J149" s="183">
        <f t="shared" si="0"/>
        <v>0</v>
      </c>
      <c r="K149" s="184"/>
      <c r="L149" s="97"/>
      <c r="M149" s="185" t="s">
        <v>1</v>
      </c>
      <c r="N149" s="186" t="s">
        <v>38</v>
      </c>
      <c r="O149" s="187">
        <v>0</v>
      </c>
      <c r="P149" s="187">
        <f t="shared" si="1"/>
        <v>0</v>
      </c>
      <c r="Q149" s="187">
        <v>2.0100000000000001E-3</v>
      </c>
      <c r="R149" s="187">
        <f t="shared" si="2"/>
        <v>0</v>
      </c>
      <c r="S149" s="187">
        <v>0</v>
      </c>
      <c r="T149" s="188">
        <f t="shared" si="3"/>
        <v>0</v>
      </c>
      <c r="U149" s="98"/>
      <c r="V149" s="98"/>
      <c r="W149" s="98"/>
      <c r="X149" s="98"/>
      <c r="Y149" s="98"/>
      <c r="Z149" s="98"/>
      <c r="AA149" s="98"/>
      <c r="AB149" s="98"/>
      <c r="AC149" s="98"/>
      <c r="AD149" s="98"/>
      <c r="AE149" s="98"/>
      <c r="AR149" s="189" t="s">
        <v>265</v>
      </c>
      <c r="AT149" s="189" t="s">
        <v>146</v>
      </c>
      <c r="AU149" s="189" t="s">
        <v>82</v>
      </c>
      <c r="AY149" s="88" t="s">
        <v>144</v>
      </c>
      <c r="BE149" s="190">
        <f t="shared" si="4"/>
        <v>0</v>
      </c>
      <c r="BF149" s="190">
        <f t="shared" si="5"/>
        <v>0</v>
      </c>
      <c r="BG149" s="190">
        <f t="shared" si="6"/>
        <v>0</v>
      </c>
      <c r="BH149" s="190">
        <f t="shared" si="7"/>
        <v>0</v>
      </c>
      <c r="BI149" s="190">
        <f t="shared" si="8"/>
        <v>0</v>
      </c>
      <c r="BJ149" s="88" t="s">
        <v>80</v>
      </c>
      <c r="BK149" s="190">
        <f t="shared" si="9"/>
        <v>0</v>
      </c>
      <c r="BL149" s="88" t="s">
        <v>265</v>
      </c>
      <c r="BM149" s="189" t="s">
        <v>848</v>
      </c>
    </row>
    <row r="150" spans="1:65" s="100" customFormat="1" ht="16.5" customHeight="1">
      <c r="A150" s="98"/>
      <c r="B150" s="97"/>
      <c r="C150" s="178" t="s">
        <v>479</v>
      </c>
      <c r="D150" s="178" t="s">
        <v>146</v>
      </c>
      <c r="E150" s="179" t="s">
        <v>849</v>
      </c>
      <c r="F150" s="180" t="s">
        <v>850</v>
      </c>
      <c r="G150" s="181" t="s">
        <v>399</v>
      </c>
      <c r="H150" s="182">
        <v>1</v>
      </c>
      <c r="I150" s="74"/>
      <c r="J150" s="183">
        <f t="shared" si="0"/>
        <v>0</v>
      </c>
      <c r="K150" s="184"/>
      <c r="L150" s="97"/>
      <c r="M150" s="185" t="s">
        <v>1</v>
      </c>
      <c r="N150" s="186" t="s">
        <v>38</v>
      </c>
      <c r="O150" s="187">
        <v>0.79700000000000004</v>
      </c>
      <c r="P150" s="187">
        <f t="shared" si="1"/>
        <v>0.79700000000000004</v>
      </c>
      <c r="Q150" s="187">
        <v>7.1000000000000002E-4</v>
      </c>
      <c r="R150" s="187">
        <f t="shared" si="2"/>
        <v>7.1000000000000002E-4</v>
      </c>
      <c r="S150" s="187">
        <v>0</v>
      </c>
      <c r="T150" s="188">
        <f t="shared" si="3"/>
        <v>0</v>
      </c>
      <c r="U150" s="98"/>
      <c r="V150" s="98"/>
      <c r="W150" s="98"/>
      <c r="X150" s="98"/>
      <c r="Y150" s="98"/>
      <c r="Z150" s="98"/>
      <c r="AA150" s="98"/>
      <c r="AB150" s="98"/>
      <c r="AC150" s="98"/>
      <c r="AD150" s="98"/>
      <c r="AE150" s="98"/>
      <c r="AR150" s="189" t="s">
        <v>265</v>
      </c>
      <c r="AT150" s="189" t="s">
        <v>146</v>
      </c>
      <c r="AU150" s="189" t="s">
        <v>82</v>
      </c>
      <c r="AY150" s="88" t="s">
        <v>144</v>
      </c>
      <c r="BE150" s="190">
        <f t="shared" si="4"/>
        <v>0</v>
      </c>
      <c r="BF150" s="190">
        <f t="shared" si="5"/>
        <v>0</v>
      </c>
      <c r="BG150" s="190">
        <f t="shared" si="6"/>
        <v>0</v>
      </c>
      <c r="BH150" s="190">
        <f t="shared" si="7"/>
        <v>0</v>
      </c>
      <c r="BI150" s="190">
        <f t="shared" si="8"/>
        <v>0</v>
      </c>
      <c r="BJ150" s="88" t="s">
        <v>80</v>
      </c>
      <c r="BK150" s="190">
        <f t="shared" si="9"/>
        <v>0</v>
      </c>
      <c r="BL150" s="88" t="s">
        <v>265</v>
      </c>
      <c r="BM150" s="189" t="s">
        <v>851</v>
      </c>
    </row>
    <row r="151" spans="1:65" s="100" customFormat="1" ht="16.5" customHeight="1">
      <c r="A151" s="98"/>
      <c r="B151" s="97"/>
      <c r="C151" s="178" t="s">
        <v>251</v>
      </c>
      <c r="D151" s="178" t="s">
        <v>146</v>
      </c>
      <c r="E151" s="179" t="s">
        <v>852</v>
      </c>
      <c r="F151" s="180" t="s">
        <v>853</v>
      </c>
      <c r="G151" s="181" t="s">
        <v>399</v>
      </c>
      <c r="H151" s="182">
        <v>0</v>
      </c>
      <c r="I151" s="74"/>
      <c r="J151" s="183">
        <f t="shared" si="0"/>
        <v>0</v>
      </c>
      <c r="K151" s="184"/>
      <c r="L151" s="97"/>
      <c r="M151" s="185" t="s">
        <v>1</v>
      </c>
      <c r="N151" s="186" t="s">
        <v>38</v>
      </c>
      <c r="O151" s="187">
        <v>0</v>
      </c>
      <c r="P151" s="187">
        <f t="shared" si="1"/>
        <v>0</v>
      </c>
      <c r="Q151" s="187">
        <v>2.2399999999999998E-3</v>
      </c>
      <c r="R151" s="187">
        <f t="shared" si="2"/>
        <v>0</v>
      </c>
      <c r="S151" s="187">
        <v>0</v>
      </c>
      <c r="T151" s="188">
        <f t="shared" si="3"/>
        <v>0</v>
      </c>
      <c r="U151" s="98"/>
      <c r="V151" s="98"/>
      <c r="W151" s="98"/>
      <c r="X151" s="98"/>
      <c r="Y151" s="98"/>
      <c r="Z151" s="98"/>
      <c r="AA151" s="98"/>
      <c r="AB151" s="98"/>
      <c r="AC151" s="98"/>
      <c r="AD151" s="98"/>
      <c r="AE151" s="98"/>
      <c r="AR151" s="189" t="s">
        <v>265</v>
      </c>
      <c r="AT151" s="189" t="s">
        <v>146</v>
      </c>
      <c r="AU151" s="189" t="s">
        <v>82</v>
      </c>
      <c r="AY151" s="88" t="s">
        <v>144</v>
      </c>
      <c r="BE151" s="190">
        <f t="shared" si="4"/>
        <v>0</v>
      </c>
      <c r="BF151" s="190">
        <f t="shared" si="5"/>
        <v>0</v>
      </c>
      <c r="BG151" s="190">
        <f t="shared" si="6"/>
        <v>0</v>
      </c>
      <c r="BH151" s="190">
        <f t="shared" si="7"/>
        <v>0</v>
      </c>
      <c r="BI151" s="190">
        <f t="shared" si="8"/>
        <v>0</v>
      </c>
      <c r="BJ151" s="88" t="s">
        <v>80</v>
      </c>
      <c r="BK151" s="190">
        <f t="shared" si="9"/>
        <v>0</v>
      </c>
      <c r="BL151" s="88" t="s">
        <v>265</v>
      </c>
      <c r="BM151" s="189" t="s">
        <v>854</v>
      </c>
    </row>
    <row r="152" spans="1:65" s="100" customFormat="1" ht="21.75" customHeight="1">
      <c r="A152" s="98"/>
      <c r="B152" s="97"/>
      <c r="C152" s="178" t="s">
        <v>259</v>
      </c>
      <c r="D152" s="178" t="s">
        <v>146</v>
      </c>
      <c r="E152" s="179" t="s">
        <v>855</v>
      </c>
      <c r="F152" s="180" t="s">
        <v>856</v>
      </c>
      <c r="G152" s="181" t="s">
        <v>299</v>
      </c>
      <c r="H152" s="182">
        <v>1</v>
      </c>
      <c r="I152" s="74"/>
      <c r="J152" s="183">
        <f t="shared" si="0"/>
        <v>0</v>
      </c>
      <c r="K152" s="184"/>
      <c r="L152" s="97"/>
      <c r="M152" s="185" t="s">
        <v>1</v>
      </c>
      <c r="N152" s="186" t="s">
        <v>38</v>
      </c>
      <c r="O152" s="187">
        <v>0</v>
      </c>
      <c r="P152" s="187">
        <f t="shared" si="1"/>
        <v>0</v>
      </c>
      <c r="Q152" s="187">
        <v>0</v>
      </c>
      <c r="R152" s="187">
        <f t="shared" si="2"/>
        <v>0</v>
      </c>
      <c r="S152" s="187">
        <v>0</v>
      </c>
      <c r="T152" s="188">
        <f t="shared" si="3"/>
        <v>0</v>
      </c>
      <c r="U152" s="98"/>
      <c r="V152" s="98"/>
      <c r="W152" s="98"/>
      <c r="X152" s="98"/>
      <c r="Y152" s="98"/>
      <c r="Z152" s="98"/>
      <c r="AA152" s="98"/>
      <c r="AB152" s="98"/>
      <c r="AC152" s="98"/>
      <c r="AD152" s="98"/>
      <c r="AE152" s="98"/>
      <c r="AR152" s="189" t="s">
        <v>265</v>
      </c>
      <c r="AT152" s="189" t="s">
        <v>146</v>
      </c>
      <c r="AU152" s="189" t="s">
        <v>82</v>
      </c>
      <c r="AY152" s="88" t="s">
        <v>144</v>
      </c>
      <c r="BE152" s="190">
        <f t="shared" si="4"/>
        <v>0</v>
      </c>
      <c r="BF152" s="190">
        <f t="shared" si="5"/>
        <v>0</v>
      </c>
      <c r="BG152" s="190">
        <f t="shared" si="6"/>
        <v>0</v>
      </c>
      <c r="BH152" s="190">
        <f t="shared" si="7"/>
        <v>0</v>
      </c>
      <c r="BI152" s="190">
        <f t="shared" si="8"/>
        <v>0</v>
      </c>
      <c r="BJ152" s="88" t="s">
        <v>80</v>
      </c>
      <c r="BK152" s="190">
        <f t="shared" si="9"/>
        <v>0</v>
      </c>
      <c r="BL152" s="88" t="s">
        <v>265</v>
      </c>
      <c r="BM152" s="189" t="s">
        <v>857</v>
      </c>
    </row>
    <row r="153" spans="1:65" s="100" customFormat="1" ht="24.2" customHeight="1">
      <c r="A153" s="98"/>
      <c r="B153" s="97"/>
      <c r="C153" s="178" t="s">
        <v>271</v>
      </c>
      <c r="D153" s="178" t="s">
        <v>146</v>
      </c>
      <c r="E153" s="179" t="s">
        <v>858</v>
      </c>
      <c r="F153" s="180" t="s">
        <v>859</v>
      </c>
      <c r="G153" s="181" t="s">
        <v>299</v>
      </c>
      <c r="H153" s="182">
        <v>1</v>
      </c>
      <c r="I153" s="74"/>
      <c r="J153" s="183">
        <f t="shared" si="0"/>
        <v>0</v>
      </c>
      <c r="K153" s="184"/>
      <c r="L153" s="97"/>
      <c r="M153" s="185" t="s">
        <v>1</v>
      </c>
      <c r="N153" s="186" t="s">
        <v>38</v>
      </c>
      <c r="O153" s="187">
        <v>0</v>
      </c>
      <c r="P153" s="187">
        <f t="shared" si="1"/>
        <v>0</v>
      </c>
      <c r="Q153" s="187">
        <v>1.0240000000000001E-2</v>
      </c>
      <c r="R153" s="187">
        <f t="shared" si="2"/>
        <v>1.0240000000000001E-2</v>
      </c>
      <c r="S153" s="187">
        <v>0</v>
      </c>
      <c r="T153" s="188">
        <f t="shared" si="3"/>
        <v>0</v>
      </c>
      <c r="U153" s="98"/>
      <c r="V153" s="98"/>
      <c r="W153" s="98"/>
      <c r="X153" s="98"/>
      <c r="Y153" s="98"/>
      <c r="Z153" s="98"/>
      <c r="AA153" s="98"/>
      <c r="AB153" s="98"/>
      <c r="AC153" s="98"/>
      <c r="AD153" s="98"/>
      <c r="AE153" s="98"/>
      <c r="AR153" s="189" t="s">
        <v>265</v>
      </c>
      <c r="AT153" s="189" t="s">
        <v>146</v>
      </c>
      <c r="AU153" s="189" t="s">
        <v>82</v>
      </c>
      <c r="AY153" s="88" t="s">
        <v>144</v>
      </c>
      <c r="BE153" s="190">
        <f t="shared" si="4"/>
        <v>0</v>
      </c>
      <c r="BF153" s="190">
        <f t="shared" si="5"/>
        <v>0</v>
      </c>
      <c r="BG153" s="190">
        <f t="shared" si="6"/>
        <v>0</v>
      </c>
      <c r="BH153" s="190">
        <f t="shared" si="7"/>
        <v>0</v>
      </c>
      <c r="BI153" s="190">
        <f t="shared" si="8"/>
        <v>0</v>
      </c>
      <c r="BJ153" s="88" t="s">
        <v>80</v>
      </c>
      <c r="BK153" s="190">
        <f t="shared" si="9"/>
        <v>0</v>
      </c>
      <c r="BL153" s="88" t="s">
        <v>265</v>
      </c>
      <c r="BM153" s="189" t="s">
        <v>860</v>
      </c>
    </row>
    <row r="154" spans="1:65" s="100" customFormat="1" ht="24.2" customHeight="1">
      <c r="A154" s="98"/>
      <c r="B154" s="97"/>
      <c r="C154" s="178" t="s">
        <v>290</v>
      </c>
      <c r="D154" s="178" t="s">
        <v>146</v>
      </c>
      <c r="E154" s="179" t="s">
        <v>861</v>
      </c>
      <c r="F154" s="180" t="s">
        <v>862</v>
      </c>
      <c r="G154" s="181" t="s">
        <v>399</v>
      </c>
      <c r="H154" s="182">
        <v>0</v>
      </c>
      <c r="I154" s="74"/>
      <c r="J154" s="183">
        <f t="shared" si="0"/>
        <v>0</v>
      </c>
      <c r="K154" s="184"/>
      <c r="L154" s="97"/>
      <c r="M154" s="185" t="s">
        <v>1</v>
      </c>
      <c r="N154" s="186" t="s">
        <v>38</v>
      </c>
      <c r="O154" s="187">
        <v>0</v>
      </c>
      <c r="P154" s="187">
        <f t="shared" si="1"/>
        <v>0</v>
      </c>
      <c r="Q154" s="187">
        <v>0</v>
      </c>
      <c r="R154" s="187">
        <f t="shared" si="2"/>
        <v>0</v>
      </c>
      <c r="S154" s="187">
        <v>0</v>
      </c>
      <c r="T154" s="188">
        <f t="shared" si="3"/>
        <v>0</v>
      </c>
      <c r="U154" s="98"/>
      <c r="V154" s="98"/>
      <c r="W154" s="98"/>
      <c r="X154" s="98"/>
      <c r="Y154" s="98"/>
      <c r="Z154" s="98"/>
      <c r="AA154" s="98"/>
      <c r="AB154" s="98"/>
      <c r="AC154" s="98"/>
      <c r="AD154" s="98"/>
      <c r="AE154" s="98"/>
      <c r="AR154" s="189" t="s">
        <v>265</v>
      </c>
      <c r="AT154" s="189" t="s">
        <v>146</v>
      </c>
      <c r="AU154" s="189" t="s">
        <v>82</v>
      </c>
      <c r="AY154" s="88" t="s">
        <v>144</v>
      </c>
      <c r="BE154" s="190">
        <f t="shared" si="4"/>
        <v>0</v>
      </c>
      <c r="BF154" s="190">
        <f t="shared" si="5"/>
        <v>0</v>
      </c>
      <c r="BG154" s="190">
        <f t="shared" si="6"/>
        <v>0</v>
      </c>
      <c r="BH154" s="190">
        <f t="shared" si="7"/>
        <v>0</v>
      </c>
      <c r="BI154" s="190">
        <f t="shared" si="8"/>
        <v>0</v>
      </c>
      <c r="BJ154" s="88" t="s">
        <v>80</v>
      </c>
      <c r="BK154" s="190">
        <f t="shared" si="9"/>
        <v>0</v>
      </c>
      <c r="BL154" s="88" t="s">
        <v>265</v>
      </c>
      <c r="BM154" s="189" t="s">
        <v>863</v>
      </c>
    </row>
    <row r="155" spans="1:65" s="100" customFormat="1" ht="24.2" customHeight="1">
      <c r="A155" s="98"/>
      <c r="B155" s="97"/>
      <c r="C155" s="178" t="s">
        <v>7</v>
      </c>
      <c r="D155" s="178" t="s">
        <v>146</v>
      </c>
      <c r="E155" s="179" t="s">
        <v>864</v>
      </c>
      <c r="F155" s="180" t="s">
        <v>865</v>
      </c>
      <c r="G155" s="181" t="s">
        <v>188</v>
      </c>
      <c r="H155" s="182">
        <v>0</v>
      </c>
      <c r="I155" s="74"/>
      <c r="J155" s="183">
        <f t="shared" si="0"/>
        <v>0</v>
      </c>
      <c r="K155" s="184"/>
      <c r="L155" s="97"/>
      <c r="M155" s="185" t="s">
        <v>1</v>
      </c>
      <c r="N155" s="186" t="s">
        <v>38</v>
      </c>
      <c r="O155" s="187">
        <v>0</v>
      </c>
      <c r="P155" s="187">
        <f t="shared" si="1"/>
        <v>0</v>
      </c>
      <c r="Q155" s="187">
        <v>0</v>
      </c>
      <c r="R155" s="187">
        <f t="shared" si="2"/>
        <v>0</v>
      </c>
      <c r="S155" s="187">
        <v>0</v>
      </c>
      <c r="T155" s="188">
        <f t="shared" si="3"/>
        <v>0</v>
      </c>
      <c r="U155" s="98"/>
      <c r="V155" s="98"/>
      <c r="W155" s="98"/>
      <c r="X155" s="98"/>
      <c r="Y155" s="98"/>
      <c r="Z155" s="98"/>
      <c r="AA155" s="98"/>
      <c r="AB155" s="98"/>
      <c r="AC155" s="98"/>
      <c r="AD155" s="98"/>
      <c r="AE155" s="98"/>
      <c r="AR155" s="189" t="s">
        <v>265</v>
      </c>
      <c r="AT155" s="189" t="s">
        <v>146</v>
      </c>
      <c r="AU155" s="189" t="s">
        <v>82</v>
      </c>
      <c r="AY155" s="88" t="s">
        <v>144</v>
      </c>
      <c r="BE155" s="190">
        <f t="shared" si="4"/>
        <v>0</v>
      </c>
      <c r="BF155" s="190">
        <f t="shared" si="5"/>
        <v>0</v>
      </c>
      <c r="BG155" s="190">
        <f t="shared" si="6"/>
        <v>0</v>
      </c>
      <c r="BH155" s="190">
        <f t="shared" si="7"/>
        <v>0</v>
      </c>
      <c r="BI155" s="190">
        <f t="shared" si="8"/>
        <v>0</v>
      </c>
      <c r="BJ155" s="88" t="s">
        <v>80</v>
      </c>
      <c r="BK155" s="190">
        <f t="shared" si="9"/>
        <v>0</v>
      </c>
      <c r="BL155" s="88" t="s">
        <v>265</v>
      </c>
      <c r="BM155" s="189" t="s">
        <v>866</v>
      </c>
    </row>
    <row r="156" spans="1:65" s="165" customFormat="1" ht="22.9" customHeight="1">
      <c r="B156" s="166"/>
      <c r="D156" s="167" t="s">
        <v>72</v>
      </c>
      <c r="E156" s="176" t="s">
        <v>867</v>
      </c>
      <c r="F156" s="176" t="s">
        <v>868</v>
      </c>
      <c r="J156" s="177">
        <f>BK156</f>
        <v>0</v>
      </c>
      <c r="L156" s="166"/>
      <c r="M156" s="170"/>
      <c r="N156" s="171"/>
      <c r="O156" s="171"/>
      <c r="P156" s="172">
        <f>SUM(P157:P185)</f>
        <v>0</v>
      </c>
      <c r="Q156" s="171"/>
      <c r="R156" s="172">
        <f>SUM(R157:R185)</f>
        <v>0</v>
      </c>
      <c r="S156" s="171"/>
      <c r="T156" s="173">
        <f>SUM(T157:T185)</f>
        <v>0</v>
      </c>
      <c r="AR156" s="167" t="s">
        <v>82</v>
      </c>
      <c r="AT156" s="174" t="s">
        <v>72</v>
      </c>
      <c r="AU156" s="174" t="s">
        <v>80</v>
      </c>
      <c r="AY156" s="167" t="s">
        <v>144</v>
      </c>
      <c r="BK156" s="175">
        <f>SUM(BK157:BK185)</f>
        <v>0</v>
      </c>
    </row>
    <row r="157" spans="1:65" s="100" customFormat="1" ht="16.5" customHeight="1">
      <c r="A157" s="98"/>
      <c r="B157" s="97"/>
      <c r="C157" s="178" t="s">
        <v>443</v>
      </c>
      <c r="D157" s="178" t="s">
        <v>146</v>
      </c>
      <c r="E157" s="179" t="s">
        <v>869</v>
      </c>
      <c r="F157" s="180" t="s">
        <v>826</v>
      </c>
      <c r="G157" s="181" t="s">
        <v>262</v>
      </c>
      <c r="H157" s="182">
        <v>0</v>
      </c>
      <c r="I157" s="74"/>
      <c r="J157" s="183">
        <f t="shared" ref="J157:J185" si="10">ROUND(I157*H157,2)</f>
        <v>0</v>
      </c>
      <c r="K157" s="184"/>
      <c r="L157" s="97"/>
      <c r="M157" s="185" t="s">
        <v>1</v>
      </c>
      <c r="N157" s="186" t="s">
        <v>38</v>
      </c>
      <c r="O157" s="187">
        <v>0</v>
      </c>
      <c r="P157" s="187">
        <f t="shared" ref="P157:P185" si="11">O157*H157</f>
        <v>0</v>
      </c>
      <c r="Q157" s="187">
        <v>0</v>
      </c>
      <c r="R157" s="187">
        <f t="shared" ref="R157:R185" si="12">Q157*H157</f>
        <v>0</v>
      </c>
      <c r="S157" s="187">
        <v>0</v>
      </c>
      <c r="T157" s="188">
        <f t="shared" ref="T157:T185" si="13">S157*H157</f>
        <v>0</v>
      </c>
      <c r="U157" s="98"/>
      <c r="V157" s="98"/>
      <c r="W157" s="98"/>
      <c r="X157" s="98"/>
      <c r="Y157" s="98"/>
      <c r="Z157" s="98"/>
      <c r="AA157" s="98"/>
      <c r="AB157" s="98"/>
      <c r="AC157" s="98"/>
      <c r="AD157" s="98"/>
      <c r="AE157" s="98"/>
      <c r="AR157" s="189" t="s">
        <v>265</v>
      </c>
      <c r="AT157" s="189" t="s">
        <v>146</v>
      </c>
      <c r="AU157" s="189" t="s">
        <v>82</v>
      </c>
      <c r="AY157" s="88" t="s">
        <v>144</v>
      </c>
      <c r="BE157" s="190">
        <f t="shared" ref="BE157:BE185" si="14">IF(N157="základní",J157,0)</f>
        <v>0</v>
      </c>
      <c r="BF157" s="190">
        <f t="shared" ref="BF157:BF185" si="15">IF(N157="snížená",J157,0)</f>
        <v>0</v>
      </c>
      <c r="BG157" s="190">
        <f t="shared" ref="BG157:BG185" si="16">IF(N157="zákl. přenesená",J157,0)</f>
        <v>0</v>
      </c>
      <c r="BH157" s="190">
        <f t="shared" ref="BH157:BH185" si="17">IF(N157="sníž. přenesená",J157,0)</f>
        <v>0</v>
      </c>
      <c r="BI157" s="190">
        <f t="shared" ref="BI157:BI185" si="18">IF(N157="nulová",J157,0)</f>
        <v>0</v>
      </c>
      <c r="BJ157" s="88" t="s">
        <v>80</v>
      </c>
      <c r="BK157" s="190">
        <f t="shared" ref="BK157:BK185" si="19">ROUND(I157*H157,2)</f>
        <v>0</v>
      </c>
      <c r="BL157" s="88" t="s">
        <v>265</v>
      </c>
      <c r="BM157" s="189" t="s">
        <v>870</v>
      </c>
    </row>
    <row r="158" spans="1:65" s="100" customFormat="1" ht="24.2" customHeight="1">
      <c r="A158" s="98"/>
      <c r="B158" s="97"/>
      <c r="C158" s="178" t="s">
        <v>301</v>
      </c>
      <c r="D158" s="178" t="s">
        <v>146</v>
      </c>
      <c r="E158" s="179" t="s">
        <v>871</v>
      </c>
      <c r="F158" s="180" t="s">
        <v>872</v>
      </c>
      <c r="G158" s="181" t="s">
        <v>399</v>
      </c>
      <c r="H158" s="182">
        <v>0</v>
      </c>
      <c r="I158" s="74"/>
      <c r="J158" s="183">
        <f t="shared" si="10"/>
        <v>0</v>
      </c>
      <c r="K158" s="184"/>
      <c r="L158" s="97"/>
      <c r="M158" s="185" t="s">
        <v>1</v>
      </c>
      <c r="N158" s="186" t="s">
        <v>38</v>
      </c>
      <c r="O158" s="187">
        <v>0</v>
      </c>
      <c r="P158" s="187">
        <f t="shared" si="11"/>
        <v>0</v>
      </c>
      <c r="Q158" s="187">
        <v>8.4000000000000003E-4</v>
      </c>
      <c r="R158" s="187">
        <f t="shared" si="12"/>
        <v>0</v>
      </c>
      <c r="S158" s="187">
        <v>0</v>
      </c>
      <c r="T158" s="188">
        <f t="shared" si="13"/>
        <v>0</v>
      </c>
      <c r="U158" s="98"/>
      <c r="V158" s="98"/>
      <c r="W158" s="98"/>
      <c r="X158" s="98"/>
      <c r="Y158" s="98"/>
      <c r="Z158" s="98"/>
      <c r="AA158" s="98"/>
      <c r="AB158" s="98"/>
      <c r="AC158" s="98"/>
      <c r="AD158" s="98"/>
      <c r="AE158" s="98"/>
      <c r="AR158" s="189" t="s">
        <v>265</v>
      </c>
      <c r="AT158" s="189" t="s">
        <v>146</v>
      </c>
      <c r="AU158" s="189" t="s">
        <v>82</v>
      </c>
      <c r="AY158" s="88" t="s">
        <v>144</v>
      </c>
      <c r="BE158" s="190">
        <f t="shared" si="14"/>
        <v>0</v>
      </c>
      <c r="BF158" s="190">
        <f t="shared" si="15"/>
        <v>0</v>
      </c>
      <c r="BG158" s="190">
        <f t="shared" si="16"/>
        <v>0</v>
      </c>
      <c r="BH158" s="190">
        <f t="shared" si="17"/>
        <v>0</v>
      </c>
      <c r="BI158" s="190">
        <f t="shared" si="18"/>
        <v>0</v>
      </c>
      <c r="BJ158" s="88" t="s">
        <v>80</v>
      </c>
      <c r="BK158" s="190">
        <f t="shared" si="19"/>
        <v>0</v>
      </c>
      <c r="BL158" s="88" t="s">
        <v>265</v>
      </c>
      <c r="BM158" s="189" t="s">
        <v>873</v>
      </c>
    </row>
    <row r="159" spans="1:65" s="100" customFormat="1" ht="24.2" customHeight="1">
      <c r="A159" s="98"/>
      <c r="B159" s="97"/>
      <c r="C159" s="178" t="s">
        <v>307</v>
      </c>
      <c r="D159" s="178" t="s">
        <v>146</v>
      </c>
      <c r="E159" s="179" t="s">
        <v>874</v>
      </c>
      <c r="F159" s="180" t="s">
        <v>875</v>
      </c>
      <c r="G159" s="181" t="s">
        <v>399</v>
      </c>
      <c r="H159" s="182">
        <v>0</v>
      </c>
      <c r="I159" s="74"/>
      <c r="J159" s="183">
        <f t="shared" si="10"/>
        <v>0</v>
      </c>
      <c r="K159" s="184"/>
      <c r="L159" s="97"/>
      <c r="M159" s="185" t="s">
        <v>1</v>
      </c>
      <c r="N159" s="186" t="s">
        <v>38</v>
      </c>
      <c r="O159" s="187">
        <v>0</v>
      </c>
      <c r="P159" s="187">
        <f t="shared" si="11"/>
        <v>0</v>
      </c>
      <c r="Q159" s="187">
        <v>1.16E-3</v>
      </c>
      <c r="R159" s="187">
        <f t="shared" si="12"/>
        <v>0</v>
      </c>
      <c r="S159" s="187">
        <v>0</v>
      </c>
      <c r="T159" s="188">
        <f t="shared" si="13"/>
        <v>0</v>
      </c>
      <c r="U159" s="98"/>
      <c r="V159" s="98"/>
      <c r="W159" s="98"/>
      <c r="X159" s="98"/>
      <c r="Y159" s="98"/>
      <c r="Z159" s="98"/>
      <c r="AA159" s="98"/>
      <c r="AB159" s="98"/>
      <c r="AC159" s="98"/>
      <c r="AD159" s="98"/>
      <c r="AE159" s="98"/>
      <c r="AR159" s="189" t="s">
        <v>265</v>
      </c>
      <c r="AT159" s="189" t="s">
        <v>146</v>
      </c>
      <c r="AU159" s="189" t="s">
        <v>82</v>
      </c>
      <c r="AY159" s="88" t="s">
        <v>144</v>
      </c>
      <c r="BE159" s="190">
        <f t="shared" si="14"/>
        <v>0</v>
      </c>
      <c r="BF159" s="190">
        <f t="shared" si="15"/>
        <v>0</v>
      </c>
      <c r="BG159" s="190">
        <f t="shared" si="16"/>
        <v>0</v>
      </c>
      <c r="BH159" s="190">
        <f t="shared" si="17"/>
        <v>0</v>
      </c>
      <c r="BI159" s="190">
        <f t="shared" si="18"/>
        <v>0</v>
      </c>
      <c r="BJ159" s="88" t="s">
        <v>80</v>
      </c>
      <c r="BK159" s="190">
        <f t="shared" si="19"/>
        <v>0</v>
      </c>
      <c r="BL159" s="88" t="s">
        <v>265</v>
      </c>
      <c r="BM159" s="189" t="s">
        <v>876</v>
      </c>
    </row>
    <row r="160" spans="1:65" s="100" customFormat="1" ht="24.2" customHeight="1">
      <c r="A160" s="98"/>
      <c r="B160" s="97"/>
      <c r="C160" s="178" t="s">
        <v>312</v>
      </c>
      <c r="D160" s="178" t="s">
        <v>146</v>
      </c>
      <c r="E160" s="179" t="s">
        <v>877</v>
      </c>
      <c r="F160" s="180" t="s">
        <v>878</v>
      </c>
      <c r="G160" s="181" t="s">
        <v>399</v>
      </c>
      <c r="H160" s="182">
        <v>0</v>
      </c>
      <c r="I160" s="74"/>
      <c r="J160" s="183">
        <f t="shared" si="10"/>
        <v>0</v>
      </c>
      <c r="K160" s="184"/>
      <c r="L160" s="97"/>
      <c r="M160" s="185" t="s">
        <v>1</v>
      </c>
      <c r="N160" s="186" t="s">
        <v>38</v>
      </c>
      <c r="O160" s="187">
        <v>0</v>
      </c>
      <c r="P160" s="187">
        <f t="shared" si="11"/>
        <v>0</v>
      </c>
      <c r="Q160" s="187">
        <v>1.4400000000000001E-3</v>
      </c>
      <c r="R160" s="187">
        <f t="shared" si="12"/>
        <v>0</v>
      </c>
      <c r="S160" s="187">
        <v>0</v>
      </c>
      <c r="T160" s="188">
        <f t="shared" si="13"/>
        <v>0</v>
      </c>
      <c r="U160" s="98"/>
      <c r="V160" s="98"/>
      <c r="W160" s="98"/>
      <c r="X160" s="98"/>
      <c r="Y160" s="98"/>
      <c r="Z160" s="98"/>
      <c r="AA160" s="98"/>
      <c r="AB160" s="98"/>
      <c r="AC160" s="98"/>
      <c r="AD160" s="98"/>
      <c r="AE160" s="98"/>
      <c r="AR160" s="189" t="s">
        <v>265</v>
      </c>
      <c r="AT160" s="189" t="s">
        <v>146</v>
      </c>
      <c r="AU160" s="189" t="s">
        <v>82</v>
      </c>
      <c r="AY160" s="88" t="s">
        <v>144</v>
      </c>
      <c r="BE160" s="190">
        <f t="shared" si="14"/>
        <v>0</v>
      </c>
      <c r="BF160" s="190">
        <f t="shared" si="15"/>
        <v>0</v>
      </c>
      <c r="BG160" s="190">
        <f t="shared" si="16"/>
        <v>0</v>
      </c>
      <c r="BH160" s="190">
        <f t="shared" si="17"/>
        <v>0</v>
      </c>
      <c r="BI160" s="190">
        <f t="shared" si="18"/>
        <v>0</v>
      </c>
      <c r="BJ160" s="88" t="s">
        <v>80</v>
      </c>
      <c r="BK160" s="190">
        <f t="shared" si="19"/>
        <v>0</v>
      </c>
      <c r="BL160" s="88" t="s">
        <v>265</v>
      </c>
      <c r="BM160" s="189" t="s">
        <v>879</v>
      </c>
    </row>
    <row r="161" spans="1:65" s="100" customFormat="1" ht="24.2" customHeight="1">
      <c r="A161" s="98"/>
      <c r="B161" s="97"/>
      <c r="C161" s="178" t="s">
        <v>324</v>
      </c>
      <c r="D161" s="178" t="s">
        <v>146</v>
      </c>
      <c r="E161" s="179" t="s">
        <v>880</v>
      </c>
      <c r="F161" s="180" t="s">
        <v>881</v>
      </c>
      <c r="G161" s="181" t="s">
        <v>399</v>
      </c>
      <c r="H161" s="182">
        <v>0</v>
      </c>
      <c r="I161" s="74"/>
      <c r="J161" s="183">
        <f t="shared" si="10"/>
        <v>0</v>
      </c>
      <c r="K161" s="184"/>
      <c r="L161" s="97"/>
      <c r="M161" s="185" t="s">
        <v>1</v>
      </c>
      <c r="N161" s="186" t="s">
        <v>38</v>
      </c>
      <c r="O161" s="187">
        <v>0</v>
      </c>
      <c r="P161" s="187">
        <f t="shared" si="11"/>
        <v>0</v>
      </c>
      <c r="Q161" s="187">
        <v>2.81E-3</v>
      </c>
      <c r="R161" s="187">
        <f t="shared" si="12"/>
        <v>0</v>
      </c>
      <c r="S161" s="187">
        <v>0</v>
      </c>
      <c r="T161" s="188">
        <f t="shared" si="13"/>
        <v>0</v>
      </c>
      <c r="U161" s="98"/>
      <c r="V161" s="98"/>
      <c r="W161" s="98"/>
      <c r="X161" s="98"/>
      <c r="Y161" s="98"/>
      <c r="Z161" s="98"/>
      <c r="AA161" s="98"/>
      <c r="AB161" s="98"/>
      <c r="AC161" s="98"/>
      <c r="AD161" s="98"/>
      <c r="AE161" s="98"/>
      <c r="AR161" s="189" t="s">
        <v>265</v>
      </c>
      <c r="AT161" s="189" t="s">
        <v>146</v>
      </c>
      <c r="AU161" s="189" t="s">
        <v>82</v>
      </c>
      <c r="AY161" s="88" t="s">
        <v>144</v>
      </c>
      <c r="BE161" s="190">
        <f t="shared" si="14"/>
        <v>0</v>
      </c>
      <c r="BF161" s="190">
        <f t="shared" si="15"/>
        <v>0</v>
      </c>
      <c r="BG161" s="190">
        <f t="shared" si="16"/>
        <v>0</v>
      </c>
      <c r="BH161" s="190">
        <f t="shared" si="17"/>
        <v>0</v>
      </c>
      <c r="BI161" s="190">
        <f t="shared" si="18"/>
        <v>0</v>
      </c>
      <c r="BJ161" s="88" t="s">
        <v>80</v>
      </c>
      <c r="BK161" s="190">
        <f t="shared" si="19"/>
        <v>0</v>
      </c>
      <c r="BL161" s="88" t="s">
        <v>265</v>
      </c>
      <c r="BM161" s="189" t="s">
        <v>882</v>
      </c>
    </row>
    <row r="162" spans="1:65" s="100" customFormat="1" ht="24.2" customHeight="1">
      <c r="A162" s="98"/>
      <c r="B162" s="97"/>
      <c r="C162" s="178" t="s">
        <v>337</v>
      </c>
      <c r="D162" s="178" t="s">
        <v>146</v>
      </c>
      <c r="E162" s="179" t="s">
        <v>883</v>
      </c>
      <c r="F162" s="180" t="s">
        <v>884</v>
      </c>
      <c r="G162" s="181" t="s">
        <v>399</v>
      </c>
      <c r="H162" s="182">
        <v>0</v>
      </c>
      <c r="I162" s="74"/>
      <c r="J162" s="183">
        <f t="shared" si="10"/>
        <v>0</v>
      </c>
      <c r="K162" s="184"/>
      <c r="L162" s="97"/>
      <c r="M162" s="185" t="s">
        <v>1</v>
      </c>
      <c r="N162" s="186" t="s">
        <v>38</v>
      </c>
      <c r="O162" s="187">
        <v>0</v>
      </c>
      <c r="P162" s="187">
        <f t="shared" si="11"/>
        <v>0</v>
      </c>
      <c r="Q162" s="187">
        <v>3.62E-3</v>
      </c>
      <c r="R162" s="187">
        <f t="shared" si="12"/>
        <v>0</v>
      </c>
      <c r="S162" s="187">
        <v>0</v>
      </c>
      <c r="T162" s="188">
        <f t="shared" si="13"/>
        <v>0</v>
      </c>
      <c r="U162" s="98"/>
      <c r="V162" s="98"/>
      <c r="W162" s="98"/>
      <c r="X162" s="98"/>
      <c r="Y162" s="98"/>
      <c r="Z162" s="98"/>
      <c r="AA162" s="98"/>
      <c r="AB162" s="98"/>
      <c r="AC162" s="98"/>
      <c r="AD162" s="98"/>
      <c r="AE162" s="98"/>
      <c r="AR162" s="189" t="s">
        <v>265</v>
      </c>
      <c r="AT162" s="189" t="s">
        <v>146</v>
      </c>
      <c r="AU162" s="189" t="s">
        <v>82</v>
      </c>
      <c r="AY162" s="88" t="s">
        <v>144</v>
      </c>
      <c r="BE162" s="190">
        <f t="shared" si="14"/>
        <v>0</v>
      </c>
      <c r="BF162" s="190">
        <f t="shared" si="15"/>
        <v>0</v>
      </c>
      <c r="BG162" s="190">
        <f t="shared" si="16"/>
        <v>0</v>
      </c>
      <c r="BH162" s="190">
        <f t="shared" si="17"/>
        <v>0</v>
      </c>
      <c r="BI162" s="190">
        <f t="shared" si="18"/>
        <v>0</v>
      </c>
      <c r="BJ162" s="88" t="s">
        <v>80</v>
      </c>
      <c r="BK162" s="190">
        <f t="shared" si="19"/>
        <v>0</v>
      </c>
      <c r="BL162" s="88" t="s">
        <v>265</v>
      </c>
      <c r="BM162" s="189" t="s">
        <v>885</v>
      </c>
    </row>
    <row r="163" spans="1:65" s="100" customFormat="1" ht="37.9" customHeight="1">
      <c r="A163" s="98"/>
      <c r="B163" s="97"/>
      <c r="C163" s="178" t="s">
        <v>341</v>
      </c>
      <c r="D163" s="178" t="s">
        <v>146</v>
      </c>
      <c r="E163" s="179" t="s">
        <v>886</v>
      </c>
      <c r="F163" s="180" t="s">
        <v>887</v>
      </c>
      <c r="G163" s="181" t="s">
        <v>399</v>
      </c>
      <c r="H163" s="182">
        <v>0</v>
      </c>
      <c r="I163" s="74"/>
      <c r="J163" s="183">
        <f t="shared" si="10"/>
        <v>0</v>
      </c>
      <c r="K163" s="184"/>
      <c r="L163" s="97"/>
      <c r="M163" s="185" t="s">
        <v>1</v>
      </c>
      <c r="N163" s="186" t="s">
        <v>38</v>
      </c>
      <c r="O163" s="187">
        <v>0</v>
      </c>
      <c r="P163" s="187">
        <f t="shared" si="11"/>
        <v>0</v>
      </c>
      <c r="Q163" s="187">
        <v>2.0000000000000001E-4</v>
      </c>
      <c r="R163" s="187">
        <f t="shared" si="12"/>
        <v>0</v>
      </c>
      <c r="S163" s="187">
        <v>0</v>
      </c>
      <c r="T163" s="188">
        <f t="shared" si="13"/>
        <v>0</v>
      </c>
      <c r="U163" s="98"/>
      <c r="V163" s="98"/>
      <c r="W163" s="98"/>
      <c r="X163" s="98"/>
      <c r="Y163" s="98"/>
      <c r="Z163" s="98"/>
      <c r="AA163" s="98"/>
      <c r="AB163" s="98"/>
      <c r="AC163" s="98"/>
      <c r="AD163" s="98"/>
      <c r="AE163" s="98"/>
      <c r="AR163" s="189" t="s">
        <v>265</v>
      </c>
      <c r="AT163" s="189" t="s">
        <v>146</v>
      </c>
      <c r="AU163" s="189" t="s">
        <v>82</v>
      </c>
      <c r="AY163" s="88" t="s">
        <v>144</v>
      </c>
      <c r="BE163" s="190">
        <f t="shared" si="14"/>
        <v>0</v>
      </c>
      <c r="BF163" s="190">
        <f t="shared" si="15"/>
        <v>0</v>
      </c>
      <c r="BG163" s="190">
        <f t="shared" si="16"/>
        <v>0</v>
      </c>
      <c r="BH163" s="190">
        <f t="shared" si="17"/>
        <v>0</v>
      </c>
      <c r="BI163" s="190">
        <f t="shared" si="18"/>
        <v>0</v>
      </c>
      <c r="BJ163" s="88" t="s">
        <v>80</v>
      </c>
      <c r="BK163" s="190">
        <f t="shared" si="19"/>
        <v>0</v>
      </c>
      <c r="BL163" s="88" t="s">
        <v>265</v>
      </c>
      <c r="BM163" s="189" t="s">
        <v>888</v>
      </c>
    </row>
    <row r="164" spans="1:65" s="100" customFormat="1" ht="37.9" customHeight="1">
      <c r="A164" s="98"/>
      <c r="B164" s="97"/>
      <c r="C164" s="178" t="s">
        <v>345</v>
      </c>
      <c r="D164" s="178" t="s">
        <v>146</v>
      </c>
      <c r="E164" s="179" t="s">
        <v>889</v>
      </c>
      <c r="F164" s="180" t="s">
        <v>890</v>
      </c>
      <c r="G164" s="181" t="s">
        <v>399</v>
      </c>
      <c r="H164" s="182">
        <v>0</v>
      </c>
      <c r="I164" s="74"/>
      <c r="J164" s="183">
        <f t="shared" si="10"/>
        <v>0</v>
      </c>
      <c r="K164" s="184"/>
      <c r="L164" s="97"/>
      <c r="M164" s="185" t="s">
        <v>1</v>
      </c>
      <c r="N164" s="186" t="s">
        <v>38</v>
      </c>
      <c r="O164" s="187">
        <v>0</v>
      </c>
      <c r="P164" s="187">
        <f t="shared" si="11"/>
        <v>0</v>
      </c>
      <c r="Q164" s="187">
        <v>2.4000000000000001E-4</v>
      </c>
      <c r="R164" s="187">
        <f t="shared" si="12"/>
        <v>0</v>
      </c>
      <c r="S164" s="187">
        <v>0</v>
      </c>
      <c r="T164" s="188">
        <f t="shared" si="13"/>
        <v>0</v>
      </c>
      <c r="U164" s="98"/>
      <c r="V164" s="98"/>
      <c r="W164" s="98"/>
      <c r="X164" s="98"/>
      <c r="Y164" s="98"/>
      <c r="Z164" s="98"/>
      <c r="AA164" s="98"/>
      <c r="AB164" s="98"/>
      <c r="AC164" s="98"/>
      <c r="AD164" s="98"/>
      <c r="AE164" s="98"/>
      <c r="AR164" s="189" t="s">
        <v>265</v>
      </c>
      <c r="AT164" s="189" t="s">
        <v>146</v>
      </c>
      <c r="AU164" s="189" t="s">
        <v>82</v>
      </c>
      <c r="AY164" s="88" t="s">
        <v>144</v>
      </c>
      <c r="BE164" s="190">
        <f t="shared" si="14"/>
        <v>0</v>
      </c>
      <c r="BF164" s="190">
        <f t="shared" si="15"/>
        <v>0</v>
      </c>
      <c r="BG164" s="190">
        <f t="shared" si="16"/>
        <v>0</v>
      </c>
      <c r="BH164" s="190">
        <f t="shared" si="17"/>
        <v>0</v>
      </c>
      <c r="BI164" s="190">
        <f t="shared" si="18"/>
        <v>0</v>
      </c>
      <c r="BJ164" s="88" t="s">
        <v>80</v>
      </c>
      <c r="BK164" s="190">
        <f t="shared" si="19"/>
        <v>0</v>
      </c>
      <c r="BL164" s="88" t="s">
        <v>265</v>
      </c>
      <c r="BM164" s="189" t="s">
        <v>891</v>
      </c>
    </row>
    <row r="165" spans="1:65" s="100" customFormat="1" ht="37.9" customHeight="1">
      <c r="A165" s="98"/>
      <c r="B165" s="97"/>
      <c r="C165" s="178" t="s">
        <v>350</v>
      </c>
      <c r="D165" s="178" t="s">
        <v>146</v>
      </c>
      <c r="E165" s="179" t="s">
        <v>892</v>
      </c>
      <c r="F165" s="180" t="s">
        <v>893</v>
      </c>
      <c r="G165" s="181" t="s">
        <v>399</v>
      </c>
      <c r="H165" s="182">
        <v>0</v>
      </c>
      <c r="I165" s="74"/>
      <c r="J165" s="183">
        <f t="shared" si="10"/>
        <v>0</v>
      </c>
      <c r="K165" s="184"/>
      <c r="L165" s="97"/>
      <c r="M165" s="185" t="s">
        <v>1</v>
      </c>
      <c r="N165" s="186" t="s">
        <v>38</v>
      </c>
      <c r="O165" s="187">
        <v>0</v>
      </c>
      <c r="P165" s="187">
        <f t="shared" si="11"/>
        <v>0</v>
      </c>
      <c r="Q165" s="187">
        <v>2.7E-4</v>
      </c>
      <c r="R165" s="187">
        <f t="shared" si="12"/>
        <v>0</v>
      </c>
      <c r="S165" s="187">
        <v>0</v>
      </c>
      <c r="T165" s="188">
        <f t="shared" si="13"/>
        <v>0</v>
      </c>
      <c r="U165" s="98"/>
      <c r="V165" s="98"/>
      <c r="W165" s="98"/>
      <c r="X165" s="98"/>
      <c r="Y165" s="98"/>
      <c r="Z165" s="98"/>
      <c r="AA165" s="98"/>
      <c r="AB165" s="98"/>
      <c r="AC165" s="98"/>
      <c r="AD165" s="98"/>
      <c r="AE165" s="98"/>
      <c r="AR165" s="189" t="s">
        <v>265</v>
      </c>
      <c r="AT165" s="189" t="s">
        <v>146</v>
      </c>
      <c r="AU165" s="189" t="s">
        <v>82</v>
      </c>
      <c r="AY165" s="88" t="s">
        <v>144</v>
      </c>
      <c r="BE165" s="190">
        <f t="shared" si="14"/>
        <v>0</v>
      </c>
      <c r="BF165" s="190">
        <f t="shared" si="15"/>
        <v>0</v>
      </c>
      <c r="BG165" s="190">
        <f t="shared" si="16"/>
        <v>0</v>
      </c>
      <c r="BH165" s="190">
        <f t="shared" si="17"/>
        <v>0</v>
      </c>
      <c r="BI165" s="190">
        <f t="shared" si="18"/>
        <v>0</v>
      </c>
      <c r="BJ165" s="88" t="s">
        <v>80</v>
      </c>
      <c r="BK165" s="190">
        <f t="shared" si="19"/>
        <v>0</v>
      </c>
      <c r="BL165" s="88" t="s">
        <v>265</v>
      </c>
      <c r="BM165" s="189" t="s">
        <v>894</v>
      </c>
    </row>
    <row r="166" spans="1:65" s="100" customFormat="1" ht="16.5" customHeight="1">
      <c r="A166" s="98"/>
      <c r="B166" s="97"/>
      <c r="C166" s="178" t="s">
        <v>354</v>
      </c>
      <c r="D166" s="178" t="s">
        <v>146</v>
      </c>
      <c r="E166" s="179" t="s">
        <v>895</v>
      </c>
      <c r="F166" s="180" t="s">
        <v>896</v>
      </c>
      <c r="G166" s="181" t="s">
        <v>299</v>
      </c>
      <c r="H166" s="182">
        <v>0</v>
      </c>
      <c r="I166" s="74"/>
      <c r="J166" s="183">
        <f t="shared" si="10"/>
        <v>0</v>
      </c>
      <c r="K166" s="184"/>
      <c r="L166" s="97"/>
      <c r="M166" s="185" t="s">
        <v>1</v>
      </c>
      <c r="N166" s="186" t="s">
        <v>38</v>
      </c>
      <c r="O166" s="187">
        <v>0</v>
      </c>
      <c r="P166" s="187">
        <f t="shared" si="11"/>
        <v>0</v>
      </c>
      <c r="Q166" s="187">
        <v>0</v>
      </c>
      <c r="R166" s="187">
        <f t="shared" si="12"/>
        <v>0</v>
      </c>
      <c r="S166" s="187">
        <v>0</v>
      </c>
      <c r="T166" s="188">
        <f t="shared" si="13"/>
        <v>0</v>
      </c>
      <c r="U166" s="98"/>
      <c r="V166" s="98"/>
      <c r="W166" s="98"/>
      <c r="X166" s="98"/>
      <c r="Y166" s="98"/>
      <c r="Z166" s="98"/>
      <c r="AA166" s="98"/>
      <c r="AB166" s="98"/>
      <c r="AC166" s="98"/>
      <c r="AD166" s="98"/>
      <c r="AE166" s="98"/>
      <c r="AR166" s="189" t="s">
        <v>265</v>
      </c>
      <c r="AT166" s="189" t="s">
        <v>146</v>
      </c>
      <c r="AU166" s="189" t="s">
        <v>82</v>
      </c>
      <c r="AY166" s="88" t="s">
        <v>144</v>
      </c>
      <c r="BE166" s="190">
        <f t="shared" si="14"/>
        <v>0</v>
      </c>
      <c r="BF166" s="190">
        <f t="shared" si="15"/>
        <v>0</v>
      </c>
      <c r="BG166" s="190">
        <f t="shared" si="16"/>
        <v>0</v>
      </c>
      <c r="BH166" s="190">
        <f t="shared" si="17"/>
        <v>0</v>
      </c>
      <c r="BI166" s="190">
        <f t="shared" si="18"/>
        <v>0</v>
      </c>
      <c r="BJ166" s="88" t="s">
        <v>80</v>
      </c>
      <c r="BK166" s="190">
        <f t="shared" si="19"/>
        <v>0</v>
      </c>
      <c r="BL166" s="88" t="s">
        <v>265</v>
      </c>
      <c r="BM166" s="189" t="s">
        <v>897</v>
      </c>
    </row>
    <row r="167" spans="1:65" s="100" customFormat="1" ht="24.2" customHeight="1">
      <c r="A167" s="98"/>
      <c r="B167" s="97"/>
      <c r="C167" s="178" t="s">
        <v>358</v>
      </c>
      <c r="D167" s="178" t="s">
        <v>146</v>
      </c>
      <c r="E167" s="179" t="s">
        <v>898</v>
      </c>
      <c r="F167" s="180" t="s">
        <v>899</v>
      </c>
      <c r="G167" s="181" t="s">
        <v>299</v>
      </c>
      <c r="H167" s="182">
        <v>0</v>
      </c>
      <c r="I167" s="74"/>
      <c r="J167" s="183">
        <f t="shared" si="10"/>
        <v>0</v>
      </c>
      <c r="K167" s="184"/>
      <c r="L167" s="97"/>
      <c r="M167" s="185" t="s">
        <v>1</v>
      </c>
      <c r="N167" s="186" t="s">
        <v>38</v>
      </c>
      <c r="O167" s="187">
        <v>0</v>
      </c>
      <c r="P167" s="187">
        <f t="shared" si="11"/>
        <v>0</v>
      </c>
      <c r="Q167" s="187">
        <v>7.1999999999999998E-3</v>
      </c>
      <c r="R167" s="187">
        <f t="shared" si="12"/>
        <v>0</v>
      </c>
      <c r="S167" s="187">
        <v>0</v>
      </c>
      <c r="T167" s="188">
        <f t="shared" si="13"/>
        <v>0</v>
      </c>
      <c r="U167" s="98"/>
      <c r="V167" s="98"/>
      <c r="W167" s="98"/>
      <c r="X167" s="98"/>
      <c r="Y167" s="98"/>
      <c r="Z167" s="98"/>
      <c r="AA167" s="98"/>
      <c r="AB167" s="98"/>
      <c r="AC167" s="98"/>
      <c r="AD167" s="98"/>
      <c r="AE167" s="98"/>
      <c r="AR167" s="189" t="s">
        <v>265</v>
      </c>
      <c r="AT167" s="189" t="s">
        <v>146</v>
      </c>
      <c r="AU167" s="189" t="s">
        <v>82</v>
      </c>
      <c r="AY167" s="88" t="s">
        <v>144</v>
      </c>
      <c r="BE167" s="190">
        <f t="shared" si="14"/>
        <v>0</v>
      </c>
      <c r="BF167" s="190">
        <f t="shared" si="15"/>
        <v>0</v>
      </c>
      <c r="BG167" s="190">
        <f t="shared" si="16"/>
        <v>0</v>
      </c>
      <c r="BH167" s="190">
        <f t="shared" si="17"/>
        <v>0</v>
      </c>
      <c r="BI167" s="190">
        <f t="shared" si="18"/>
        <v>0</v>
      </c>
      <c r="BJ167" s="88" t="s">
        <v>80</v>
      </c>
      <c r="BK167" s="190">
        <f t="shared" si="19"/>
        <v>0</v>
      </c>
      <c r="BL167" s="88" t="s">
        <v>265</v>
      </c>
      <c r="BM167" s="189" t="s">
        <v>900</v>
      </c>
    </row>
    <row r="168" spans="1:65" s="100" customFormat="1" ht="16.5" customHeight="1">
      <c r="A168" s="98"/>
      <c r="B168" s="97"/>
      <c r="C168" s="215" t="s">
        <v>363</v>
      </c>
      <c r="D168" s="215" t="s">
        <v>185</v>
      </c>
      <c r="E168" s="216" t="s">
        <v>901</v>
      </c>
      <c r="F168" s="217" t="s">
        <v>902</v>
      </c>
      <c r="G168" s="218" t="s">
        <v>299</v>
      </c>
      <c r="H168" s="219">
        <v>0</v>
      </c>
      <c r="I168" s="75"/>
      <c r="J168" s="220">
        <f t="shared" si="10"/>
        <v>0</v>
      </c>
      <c r="K168" s="221"/>
      <c r="L168" s="222"/>
      <c r="M168" s="223" t="s">
        <v>1</v>
      </c>
      <c r="N168" s="224" t="s">
        <v>38</v>
      </c>
      <c r="O168" s="187">
        <v>0</v>
      </c>
      <c r="P168" s="187">
        <f t="shared" si="11"/>
        <v>0</v>
      </c>
      <c r="Q168" s="187">
        <v>9.7999999999999997E-3</v>
      </c>
      <c r="R168" s="187">
        <f t="shared" si="12"/>
        <v>0</v>
      </c>
      <c r="S168" s="187">
        <v>0</v>
      </c>
      <c r="T168" s="188">
        <f t="shared" si="13"/>
        <v>0</v>
      </c>
      <c r="U168" s="98"/>
      <c r="V168" s="98"/>
      <c r="W168" s="98"/>
      <c r="X168" s="98"/>
      <c r="Y168" s="98"/>
      <c r="Z168" s="98"/>
      <c r="AA168" s="98"/>
      <c r="AB168" s="98"/>
      <c r="AC168" s="98"/>
      <c r="AD168" s="98"/>
      <c r="AE168" s="98"/>
      <c r="AR168" s="189" t="s">
        <v>358</v>
      </c>
      <c r="AT168" s="189" t="s">
        <v>185</v>
      </c>
      <c r="AU168" s="189" t="s">
        <v>82</v>
      </c>
      <c r="AY168" s="88" t="s">
        <v>144</v>
      </c>
      <c r="BE168" s="190">
        <f t="shared" si="14"/>
        <v>0</v>
      </c>
      <c r="BF168" s="190">
        <f t="shared" si="15"/>
        <v>0</v>
      </c>
      <c r="BG168" s="190">
        <f t="shared" si="16"/>
        <v>0</v>
      </c>
      <c r="BH168" s="190">
        <f t="shared" si="17"/>
        <v>0</v>
      </c>
      <c r="BI168" s="190">
        <f t="shared" si="18"/>
        <v>0</v>
      </c>
      <c r="BJ168" s="88" t="s">
        <v>80</v>
      </c>
      <c r="BK168" s="190">
        <f t="shared" si="19"/>
        <v>0</v>
      </c>
      <c r="BL168" s="88" t="s">
        <v>265</v>
      </c>
      <c r="BM168" s="189" t="s">
        <v>903</v>
      </c>
    </row>
    <row r="169" spans="1:65" s="100" customFormat="1" ht="24.2" customHeight="1">
      <c r="A169" s="98"/>
      <c r="B169" s="97"/>
      <c r="C169" s="178" t="s">
        <v>367</v>
      </c>
      <c r="D169" s="178" t="s">
        <v>146</v>
      </c>
      <c r="E169" s="179" t="s">
        <v>904</v>
      </c>
      <c r="F169" s="180" t="s">
        <v>905</v>
      </c>
      <c r="G169" s="181" t="s">
        <v>299</v>
      </c>
      <c r="H169" s="182">
        <v>0</v>
      </c>
      <c r="I169" s="74"/>
      <c r="J169" s="183">
        <f t="shared" si="10"/>
        <v>0</v>
      </c>
      <c r="K169" s="184"/>
      <c r="L169" s="97"/>
      <c r="M169" s="185" t="s">
        <v>1</v>
      </c>
      <c r="N169" s="186" t="s">
        <v>38</v>
      </c>
      <c r="O169" s="187">
        <v>0</v>
      </c>
      <c r="P169" s="187">
        <f t="shared" si="11"/>
        <v>0</v>
      </c>
      <c r="Q169" s="187">
        <v>2.0000000000000002E-5</v>
      </c>
      <c r="R169" s="187">
        <f t="shared" si="12"/>
        <v>0</v>
      </c>
      <c r="S169" s="187">
        <v>0</v>
      </c>
      <c r="T169" s="188">
        <f t="shared" si="13"/>
        <v>0</v>
      </c>
      <c r="U169" s="98"/>
      <c r="V169" s="98"/>
      <c r="W169" s="98"/>
      <c r="X169" s="98"/>
      <c r="Y169" s="98"/>
      <c r="Z169" s="98"/>
      <c r="AA169" s="98"/>
      <c r="AB169" s="98"/>
      <c r="AC169" s="98"/>
      <c r="AD169" s="98"/>
      <c r="AE169" s="98"/>
      <c r="AR169" s="189" t="s">
        <v>265</v>
      </c>
      <c r="AT169" s="189" t="s">
        <v>146</v>
      </c>
      <c r="AU169" s="189" t="s">
        <v>82</v>
      </c>
      <c r="AY169" s="88" t="s">
        <v>144</v>
      </c>
      <c r="BE169" s="190">
        <f t="shared" si="14"/>
        <v>0</v>
      </c>
      <c r="BF169" s="190">
        <f t="shared" si="15"/>
        <v>0</v>
      </c>
      <c r="BG169" s="190">
        <f t="shared" si="16"/>
        <v>0</v>
      </c>
      <c r="BH169" s="190">
        <f t="shared" si="17"/>
        <v>0</v>
      </c>
      <c r="BI169" s="190">
        <f t="shared" si="18"/>
        <v>0</v>
      </c>
      <c r="BJ169" s="88" t="s">
        <v>80</v>
      </c>
      <c r="BK169" s="190">
        <f t="shared" si="19"/>
        <v>0</v>
      </c>
      <c r="BL169" s="88" t="s">
        <v>265</v>
      </c>
      <c r="BM169" s="189" t="s">
        <v>906</v>
      </c>
    </row>
    <row r="170" spans="1:65" s="100" customFormat="1" ht="24.2" customHeight="1">
      <c r="A170" s="98"/>
      <c r="B170" s="97"/>
      <c r="C170" s="215" t="s">
        <v>369</v>
      </c>
      <c r="D170" s="215" t="s">
        <v>185</v>
      </c>
      <c r="E170" s="216" t="s">
        <v>907</v>
      </c>
      <c r="F170" s="217" t="s">
        <v>908</v>
      </c>
      <c r="G170" s="218" t="s">
        <v>299</v>
      </c>
      <c r="H170" s="219">
        <v>0</v>
      </c>
      <c r="I170" s="75"/>
      <c r="J170" s="220">
        <f t="shared" si="10"/>
        <v>0</v>
      </c>
      <c r="K170" s="221"/>
      <c r="L170" s="222"/>
      <c r="M170" s="223" t="s">
        <v>1</v>
      </c>
      <c r="N170" s="224" t="s">
        <v>38</v>
      </c>
      <c r="O170" s="187">
        <v>0</v>
      </c>
      <c r="P170" s="187">
        <f t="shared" si="11"/>
        <v>0</v>
      </c>
      <c r="Q170" s="187">
        <v>1.9000000000000001E-4</v>
      </c>
      <c r="R170" s="187">
        <f t="shared" si="12"/>
        <v>0</v>
      </c>
      <c r="S170" s="187">
        <v>0</v>
      </c>
      <c r="T170" s="188">
        <f t="shared" si="13"/>
        <v>0</v>
      </c>
      <c r="U170" s="98"/>
      <c r="V170" s="98"/>
      <c r="W170" s="98"/>
      <c r="X170" s="98"/>
      <c r="Y170" s="98"/>
      <c r="Z170" s="98"/>
      <c r="AA170" s="98"/>
      <c r="AB170" s="98"/>
      <c r="AC170" s="98"/>
      <c r="AD170" s="98"/>
      <c r="AE170" s="98"/>
      <c r="AR170" s="189" t="s">
        <v>358</v>
      </c>
      <c r="AT170" s="189" t="s">
        <v>185</v>
      </c>
      <c r="AU170" s="189" t="s">
        <v>82</v>
      </c>
      <c r="AY170" s="88" t="s">
        <v>144</v>
      </c>
      <c r="BE170" s="190">
        <f t="shared" si="14"/>
        <v>0</v>
      </c>
      <c r="BF170" s="190">
        <f t="shared" si="15"/>
        <v>0</v>
      </c>
      <c r="BG170" s="190">
        <f t="shared" si="16"/>
        <v>0</v>
      </c>
      <c r="BH170" s="190">
        <f t="shared" si="17"/>
        <v>0</v>
      </c>
      <c r="BI170" s="190">
        <f t="shared" si="18"/>
        <v>0</v>
      </c>
      <c r="BJ170" s="88" t="s">
        <v>80</v>
      </c>
      <c r="BK170" s="190">
        <f t="shared" si="19"/>
        <v>0</v>
      </c>
      <c r="BL170" s="88" t="s">
        <v>265</v>
      </c>
      <c r="BM170" s="189" t="s">
        <v>909</v>
      </c>
    </row>
    <row r="171" spans="1:65" s="100" customFormat="1" ht="24.2" customHeight="1">
      <c r="A171" s="98"/>
      <c r="B171" s="97"/>
      <c r="C171" s="178" t="s">
        <v>374</v>
      </c>
      <c r="D171" s="178" t="s">
        <v>146</v>
      </c>
      <c r="E171" s="179" t="s">
        <v>910</v>
      </c>
      <c r="F171" s="180" t="s">
        <v>911</v>
      </c>
      <c r="G171" s="181" t="s">
        <v>299</v>
      </c>
      <c r="H171" s="182">
        <v>0</v>
      </c>
      <c r="I171" s="74"/>
      <c r="J171" s="183">
        <f t="shared" si="10"/>
        <v>0</v>
      </c>
      <c r="K171" s="184"/>
      <c r="L171" s="97"/>
      <c r="M171" s="185" t="s">
        <v>1</v>
      </c>
      <c r="N171" s="186" t="s">
        <v>38</v>
      </c>
      <c r="O171" s="187">
        <v>0</v>
      </c>
      <c r="P171" s="187">
        <f t="shared" si="11"/>
        <v>0</v>
      </c>
      <c r="Q171" s="187">
        <v>2.0000000000000002E-5</v>
      </c>
      <c r="R171" s="187">
        <f t="shared" si="12"/>
        <v>0</v>
      </c>
      <c r="S171" s="187">
        <v>0</v>
      </c>
      <c r="T171" s="188">
        <f t="shared" si="13"/>
        <v>0</v>
      </c>
      <c r="U171" s="98"/>
      <c r="V171" s="98"/>
      <c r="W171" s="98"/>
      <c r="X171" s="98"/>
      <c r="Y171" s="98"/>
      <c r="Z171" s="98"/>
      <c r="AA171" s="98"/>
      <c r="AB171" s="98"/>
      <c r="AC171" s="98"/>
      <c r="AD171" s="98"/>
      <c r="AE171" s="98"/>
      <c r="AR171" s="189" t="s">
        <v>265</v>
      </c>
      <c r="AT171" s="189" t="s">
        <v>146</v>
      </c>
      <c r="AU171" s="189" t="s">
        <v>82</v>
      </c>
      <c r="AY171" s="88" t="s">
        <v>144</v>
      </c>
      <c r="BE171" s="190">
        <f t="shared" si="14"/>
        <v>0</v>
      </c>
      <c r="BF171" s="190">
        <f t="shared" si="15"/>
        <v>0</v>
      </c>
      <c r="BG171" s="190">
        <f t="shared" si="16"/>
        <v>0</v>
      </c>
      <c r="BH171" s="190">
        <f t="shared" si="17"/>
        <v>0</v>
      </c>
      <c r="BI171" s="190">
        <f t="shared" si="18"/>
        <v>0</v>
      </c>
      <c r="BJ171" s="88" t="s">
        <v>80</v>
      </c>
      <c r="BK171" s="190">
        <f t="shared" si="19"/>
        <v>0</v>
      </c>
      <c r="BL171" s="88" t="s">
        <v>265</v>
      </c>
      <c r="BM171" s="189" t="s">
        <v>912</v>
      </c>
    </row>
    <row r="172" spans="1:65" s="100" customFormat="1" ht="24.2" customHeight="1">
      <c r="A172" s="98"/>
      <c r="B172" s="97"/>
      <c r="C172" s="215" t="s">
        <v>379</v>
      </c>
      <c r="D172" s="215" t="s">
        <v>185</v>
      </c>
      <c r="E172" s="216" t="s">
        <v>913</v>
      </c>
      <c r="F172" s="217" t="s">
        <v>914</v>
      </c>
      <c r="G172" s="218" t="s">
        <v>299</v>
      </c>
      <c r="H172" s="219">
        <v>0</v>
      </c>
      <c r="I172" s="75"/>
      <c r="J172" s="220">
        <f t="shared" si="10"/>
        <v>0</v>
      </c>
      <c r="K172" s="221"/>
      <c r="L172" s="222"/>
      <c r="M172" s="223" t="s">
        <v>1</v>
      </c>
      <c r="N172" s="224" t="s">
        <v>38</v>
      </c>
      <c r="O172" s="187">
        <v>0</v>
      </c>
      <c r="P172" s="187">
        <f t="shared" si="11"/>
        <v>0</v>
      </c>
      <c r="Q172" s="187">
        <v>2.4000000000000001E-4</v>
      </c>
      <c r="R172" s="187">
        <f t="shared" si="12"/>
        <v>0</v>
      </c>
      <c r="S172" s="187">
        <v>0</v>
      </c>
      <c r="T172" s="188">
        <f t="shared" si="13"/>
        <v>0</v>
      </c>
      <c r="U172" s="98"/>
      <c r="V172" s="98"/>
      <c r="W172" s="98"/>
      <c r="X172" s="98"/>
      <c r="Y172" s="98"/>
      <c r="Z172" s="98"/>
      <c r="AA172" s="98"/>
      <c r="AB172" s="98"/>
      <c r="AC172" s="98"/>
      <c r="AD172" s="98"/>
      <c r="AE172" s="98"/>
      <c r="AR172" s="189" t="s">
        <v>358</v>
      </c>
      <c r="AT172" s="189" t="s">
        <v>185</v>
      </c>
      <c r="AU172" s="189" t="s">
        <v>82</v>
      </c>
      <c r="AY172" s="88" t="s">
        <v>144</v>
      </c>
      <c r="BE172" s="190">
        <f t="shared" si="14"/>
        <v>0</v>
      </c>
      <c r="BF172" s="190">
        <f t="shared" si="15"/>
        <v>0</v>
      </c>
      <c r="BG172" s="190">
        <f t="shared" si="16"/>
        <v>0</v>
      </c>
      <c r="BH172" s="190">
        <f t="shared" si="17"/>
        <v>0</v>
      </c>
      <c r="BI172" s="190">
        <f t="shared" si="18"/>
        <v>0</v>
      </c>
      <c r="BJ172" s="88" t="s">
        <v>80</v>
      </c>
      <c r="BK172" s="190">
        <f t="shared" si="19"/>
        <v>0</v>
      </c>
      <c r="BL172" s="88" t="s">
        <v>265</v>
      </c>
      <c r="BM172" s="189" t="s">
        <v>915</v>
      </c>
    </row>
    <row r="173" spans="1:65" s="100" customFormat="1" ht="37.9" customHeight="1">
      <c r="A173" s="98"/>
      <c r="B173" s="97"/>
      <c r="C173" s="215" t="s">
        <v>383</v>
      </c>
      <c r="D173" s="215" t="s">
        <v>185</v>
      </c>
      <c r="E173" s="216" t="s">
        <v>916</v>
      </c>
      <c r="F173" s="217" t="s">
        <v>917</v>
      </c>
      <c r="G173" s="218" t="s">
        <v>299</v>
      </c>
      <c r="H173" s="219">
        <v>0</v>
      </c>
      <c r="I173" s="75"/>
      <c r="J173" s="220">
        <f t="shared" si="10"/>
        <v>0</v>
      </c>
      <c r="K173" s="221"/>
      <c r="L173" s="222"/>
      <c r="M173" s="223" t="s">
        <v>1</v>
      </c>
      <c r="N173" s="224" t="s">
        <v>38</v>
      </c>
      <c r="O173" s="187">
        <v>0</v>
      </c>
      <c r="P173" s="187">
        <f t="shared" si="11"/>
        <v>0</v>
      </c>
      <c r="Q173" s="187">
        <v>0</v>
      </c>
      <c r="R173" s="187">
        <f t="shared" si="12"/>
        <v>0</v>
      </c>
      <c r="S173" s="187">
        <v>0</v>
      </c>
      <c r="T173" s="188">
        <f t="shared" si="13"/>
        <v>0</v>
      </c>
      <c r="U173" s="98"/>
      <c r="V173" s="98"/>
      <c r="W173" s="98"/>
      <c r="X173" s="98"/>
      <c r="Y173" s="98"/>
      <c r="Z173" s="98"/>
      <c r="AA173" s="98"/>
      <c r="AB173" s="98"/>
      <c r="AC173" s="98"/>
      <c r="AD173" s="98"/>
      <c r="AE173" s="98"/>
      <c r="AR173" s="189" t="s">
        <v>358</v>
      </c>
      <c r="AT173" s="189" t="s">
        <v>185</v>
      </c>
      <c r="AU173" s="189" t="s">
        <v>82</v>
      </c>
      <c r="AY173" s="88" t="s">
        <v>144</v>
      </c>
      <c r="BE173" s="190">
        <f t="shared" si="14"/>
        <v>0</v>
      </c>
      <c r="BF173" s="190">
        <f t="shared" si="15"/>
        <v>0</v>
      </c>
      <c r="BG173" s="190">
        <f t="shared" si="16"/>
        <v>0</v>
      </c>
      <c r="BH173" s="190">
        <f t="shared" si="17"/>
        <v>0</v>
      </c>
      <c r="BI173" s="190">
        <f t="shared" si="18"/>
        <v>0</v>
      </c>
      <c r="BJ173" s="88" t="s">
        <v>80</v>
      </c>
      <c r="BK173" s="190">
        <f t="shared" si="19"/>
        <v>0</v>
      </c>
      <c r="BL173" s="88" t="s">
        <v>265</v>
      </c>
      <c r="BM173" s="189" t="s">
        <v>918</v>
      </c>
    </row>
    <row r="174" spans="1:65" s="100" customFormat="1" ht="21.75" customHeight="1">
      <c r="A174" s="98"/>
      <c r="B174" s="97"/>
      <c r="C174" s="178" t="s">
        <v>387</v>
      </c>
      <c r="D174" s="178" t="s">
        <v>146</v>
      </c>
      <c r="E174" s="179" t="s">
        <v>919</v>
      </c>
      <c r="F174" s="180" t="s">
        <v>920</v>
      </c>
      <c r="G174" s="181" t="s">
        <v>299</v>
      </c>
      <c r="H174" s="182">
        <v>0</v>
      </c>
      <c r="I174" s="74"/>
      <c r="J174" s="183">
        <f t="shared" si="10"/>
        <v>0</v>
      </c>
      <c r="K174" s="184"/>
      <c r="L174" s="97"/>
      <c r="M174" s="185" t="s">
        <v>1</v>
      </c>
      <c r="N174" s="186" t="s">
        <v>38</v>
      </c>
      <c r="O174" s="187">
        <v>0</v>
      </c>
      <c r="P174" s="187">
        <f t="shared" si="11"/>
        <v>0</v>
      </c>
      <c r="Q174" s="187">
        <v>2.0000000000000002E-5</v>
      </c>
      <c r="R174" s="187">
        <f t="shared" si="12"/>
        <v>0</v>
      </c>
      <c r="S174" s="187">
        <v>0</v>
      </c>
      <c r="T174" s="188">
        <f t="shared" si="13"/>
        <v>0</v>
      </c>
      <c r="U174" s="98"/>
      <c r="V174" s="98"/>
      <c r="W174" s="98"/>
      <c r="X174" s="98"/>
      <c r="Y174" s="98"/>
      <c r="Z174" s="98"/>
      <c r="AA174" s="98"/>
      <c r="AB174" s="98"/>
      <c r="AC174" s="98"/>
      <c r="AD174" s="98"/>
      <c r="AE174" s="98"/>
      <c r="AR174" s="189" t="s">
        <v>265</v>
      </c>
      <c r="AT174" s="189" t="s">
        <v>146</v>
      </c>
      <c r="AU174" s="189" t="s">
        <v>82</v>
      </c>
      <c r="AY174" s="88" t="s">
        <v>144</v>
      </c>
      <c r="BE174" s="190">
        <f t="shared" si="14"/>
        <v>0</v>
      </c>
      <c r="BF174" s="190">
        <f t="shared" si="15"/>
        <v>0</v>
      </c>
      <c r="BG174" s="190">
        <f t="shared" si="16"/>
        <v>0</v>
      </c>
      <c r="BH174" s="190">
        <f t="shared" si="17"/>
        <v>0</v>
      </c>
      <c r="BI174" s="190">
        <f t="shared" si="18"/>
        <v>0</v>
      </c>
      <c r="BJ174" s="88" t="s">
        <v>80</v>
      </c>
      <c r="BK174" s="190">
        <f t="shared" si="19"/>
        <v>0</v>
      </c>
      <c r="BL174" s="88" t="s">
        <v>265</v>
      </c>
      <c r="BM174" s="189" t="s">
        <v>921</v>
      </c>
    </row>
    <row r="175" spans="1:65" s="100" customFormat="1" ht="16.5" customHeight="1">
      <c r="A175" s="98"/>
      <c r="B175" s="97"/>
      <c r="C175" s="215" t="s">
        <v>392</v>
      </c>
      <c r="D175" s="215" t="s">
        <v>185</v>
      </c>
      <c r="E175" s="216" t="s">
        <v>922</v>
      </c>
      <c r="F175" s="217" t="s">
        <v>923</v>
      </c>
      <c r="G175" s="218" t="s">
        <v>299</v>
      </c>
      <c r="H175" s="219">
        <v>0</v>
      </c>
      <c r="I175" s="75"/>
      <c r="J175" s="220">
        <f t="shared" si="10"/>
        <v>0</v>
      </c>
      <c r="K175" s="221"/>
      <c r="L175" s="222"/>
      <c r="M175" s="223" t="s">
        <v>1</v>
      </c>
      <c r="N175" s="224" t="s">
        <v>38</v>
      </c>
      <c r="O175" s="187">
        <v>0</v>
      </c>
      <c r="P175" s="187">
        <f t="shared" si="11"/>
        <v>0</v>
      </c>
      <c r="Q175" s="187">
        <v>3.3E-4</v>
      </c>
      <c r="R175" s="187">
        <f t="shared" si="12"/>
        <v>0</v>
      </c>
      <c r="S175" s="187">
        <v>0</v>
      </c>
      <c r="T175" s="188">
        <f t="shared" si="13"/>
        <v>0</v>
      </c>
      <c r="U175" s="98"/>
      <c r="V175" s="98"/>
      <c r="W175" s="98"/>
      <c r="X175" s="98"/>
      <c r="Y175" s="98"/>
      <c r="Z175" s="98"/>
      <c r="AA175" s="98"/>
      <c r="AB175" s="98"/>
      <c r="AC175" s="98"/>
      <c r="AD175" s="98"/>
      <c r="AE175" s="98"/>
      <c r="AR175" s="189" t="s">
        <v>358</v>
      </c>
      <c r="AT175" s="189" t="s">
        <v>185</v>
      </c>
      <c r="AU175" s="189" t="s">
        <v>82</v>
      </c>
      <c r="AY175" s="88" t="s">
        <v>144</v>
      </c>
      <c r="BE175" s="190">
        <f t="shared" si="14"/>
        <v>0</v>
      </c>
      <c r="BF175" s="190">
        <f t="shared" si="15"/>
        <v>0</v>
      </c>
      <c r="BG175" s="190">
        <f t="shared" si="16"/>
        <v>0</v>
      </c>
      <c r="BH175" s="190">
        <f t="shared" si="17"/>
        <v>0</v>
      </c>
      <c r="BI175" s="190">
        <f t="shared" si="18"/>
        <v>0</v>
      </c>
      <c r="BJ175" s="88" t="s">
        <v>80</v>
      </c>
      <c r="BK175" s="190">
        <f t="shared" si="19"/>
        <v>0</v>
      </c>
      <c r="BL175" s="88" t="s">
        <v>265</v>
      </c>
      <c r="BM175" s="189" t="s">
        <v>924</v>
      </c>
    </row>
    <row r="176" spans="1:65" s="100" customFormat="1" ht="16.5" customHeight="1">
      <c r="A176" s="98"/>
      <c r="B176" s="97"/>
      <c r="C176" s="215" t="s">
        <v>396</v>
      </c>
      <c r="D176" s="215" t="s">
        <v>185</v>
      </c>
      <c r="E176" s="216" t="s">
        <v>925</v>
      </c>
      <c r="F176" s="217" t="s">
        <v>926</v>
      </c>
      <c r="G176" s="218" t="s">
        <v>299</v>
      </c>
      <c r="H176" s="219">
        <v>0</v>
      </c>
      <c r="I176" s="75"/>
      <c r="J176" s="220">
        <f t="shared" si="10"/>
        <v>0</v>
      </c>
      <c r="K176" s="221"/>
      <c r="L176" s="222"/>
      <c r="M176" s="223" t="s">
        <v>1</v>
      </c>
      <c r="N176" s="224" t="s">
        <v>38</v>
      </c>
      <c r="O176" s="187">
        <v>0</v>
      </c>
      <c r="P176" s="187">
        <f t="shared" si="11"/>
        <v>0</v>
      </c>
      <c r="Q176" s="187">
        <v>1E-4</v>
      </c>
      <c r="R176" s="187">
        <f t="shared" si="12"/>
        <v>0</v>
      </c>
      <c r="S176" s="187">
        <v>0</v>
      </c>
      <c r="T176" s="188">
        <f t="shared" si="13"/>
        <v>0</v>
      </c>
      <c r="U176" s="98"/>
      <c r="V176" s="98"/>
      <c r="W176" s="98"/>
      <c r="X176" s="98"/>
      <c r="Y176" s="98"/>
      <c r="Z176" s="98"/>
      <c r="AA176" s="98"/>
      <c r="AB176" s="98"/>
      <c r="AC176" s="98"/>
      <c r="AD176" s="98"/>
      <c r="AE176" s="98"/>
      <c r="AR176" s="189" t="s">
        <v>358</v>
      </c>
      <c r="AT176" s="189" t="s">
        <v>185</v>
      </c>
      <c r="AU176" s="189" t="s">
        <v>82</v>
      </c>
      <c r="AY176" s="88" t="s">
        <v>144</v>
      </c>
      <c r="BE176" s="190">
        <f t="shared" si="14"/>
        <v>0</v>
      </c>
      <c r="BF176" s="190">
        <f t="shared" si="15"/>
        <v>0</v>
      </c>
      <c r="BG176" s="190">
        <f t="shared" si="16"/>
        <v>0</v>
      </c>
      <c r="BH176" s="190">
        <f t="shared" si="17"/>
        <v>0</v>
      </c>
      <c r="BI176" s="190">
        <f t="shared" si="18"/>
        <v>0</v>
      </c>
      <c r="BJ176" s="88" t="s">
        <v>80</v>
      </c>
      <c r="BK176" s="190">
        <f t="shared" si="19"/>
        <v>0</v>
      </c>
      <c r="BL176" s="88" t="s">
        <v>265</v>
      </c>
      <c r="BM176" s="189" t="s">
        <v>927</v>
      </c>
    </row>
    <row r="177" spans="1:65" s="100" customFormat="1" ht="21.75" customHeight="1">
      <c r="A177" s="98"/>
      <c r="B177" s="97"/>
      <c r="C177" s="178" t="s">
        <v>401</v>
      </c>
      <c r="D177" s="178" t="s">
        <v>146</v>
      </c>
      <c r="E177" s="179" t="s">
        <v>928</v>
      </c>
      <c r="F177" s="180" t="s">
        <v>929</v>
      </c>
      <c r="G177" s="181" t="s">
        <v>299</v>
      </c>
      <c r="H177" s="182">
        <v>0</v>
      </c>
      <c r="I177" s="74"/>
      <c r="J177" s="183">
        <f t="shared" si="10"/>
        <v>0</v>
      </c>
      <c r="K177" s="184"/>
      <c r="L177" s="97"/>
      <c r="M177" s="185" t="s">
        <v>1</v>
      </c>
      <c r="N177" s="186" t="s">
        <v>38</v>
      </c>
      <c r="O177" s="187">
        <v>0</v>
      </c>
      <c r="P177" s="187">
        <f t="shared" si="11"/>
        <v>0</v>
      </c>
      <c r="Q177" s="187">
        <v>2.0000000000000002E-5</v>
      </c>
      <c r="R177" s="187">
        <f t="shared" si="12"/>
        <v>0</v>
      </c>
      <c r="S177" s="187">
        <v>0</v>
      </c>
      <c r="T177" s="188">
        <f t="shared" si="13"/>
        <v>0</v>
      </c>
      <c r="U177" s="98"/>
      <c r="V177" s="98"/>
      <c r="W177" s="98"/>
      <c r="X177" s="98"/>
      <c r="Y177" s="98"/>
      <c r="Z177" s="98"/>
      <c r="AA177" s="98"/>
      <c r="AB177" s="98"/>
      <c r="AC177" s="98"/>
      <c r="AD177" s="98"/>
      <c r="AE177" s="98"/>
      <c r="AR177" s="189" t="s">
        <v>265</v>
      </c>
      <c r="AT177" s="189" t="s">
        <v>146</v>
      </c>
      <c r="AU177" s="189" t="s">
        <v>82</v>
      </c>
      <c r="AY177" s="88" t="s">
        <v>144</v>
      </c>
      <c r="BE177" s="190">
        <f t="shared" si="14"/>
        <v>0</v>
      </c>
      <c r="BF177" s="190">
        <f t="shared" si="15"/>
        <v>0</v>
      </c>
      <c r="BG177" s="190">
        <f t="shared" si="16"/>
        <v>0</v>
      </c>
      <c r="BH177" s="190">
        <f t="shared" si="17"/>
        <v>0</v>
      </c>
      <c r="BI177" s="190">
        <f t="shared" si="18"/>
        <v>0</v>
      </c>
      <c r="BJ177" s="88" t="s">
        <v>80</v>
      </c>
      <c r="BK177" s="190">
        <f t="shared" si="19"/>
        <v>0</v>
      </c>
      <c r="BL177" s="88" t="s">
        <v>265</v>
      </c>
      <c r="BM177" s="189" t="s">
        <v>930</v>
      </c>
    </row>
    <row r="178" spans="1:65" s="100" customFormat="1" ht="24.2" customHeight="1">
      <c r="A178" s="98"/>
      <c r="B178" s="97"/>
      <c r="C178" s="215" t="s">
        <v>406</v>
      </c>
      <c r="D178" s="215" t="s">
        <v>185</v>
      </c>
      <c r="E178" s="216" t="s">
        <v>931</v>
      </c>
      <c r="F178" s="217" t="s">
        <v>932</v>
      </c>
      <c r="G178" s="218" t="s">
        <v>299</v>
      </c>
      <c r="H178" s="219">
        <v>0</v>
      </c>
      <c r="I178" s="75"/>
      <c r="J178" s="220">
        <f t="shared" si="10"/>
        <v>0</v>
      </c>
      <c r="K178" s="221"/>
      <c r="L178" s="222"/>
      <c r="M178" s="223" t="s">
        <v>1</v>
      </c>
      <c r="N178" s="224" t="s">
        <v>38</v>
      </c>
      <c r="O178" s="187">
        <v>0</v>
      </c>
      <c r="P178" s="187">
        <f t="shared" si="11"/>
        <v>0</v>
      </c>
      <c r="Q178" s="187">
        <v>5.5000000000000003E-4</v>
      </c>
      <c r="R178" s="187">
        <f t="shared" si="12"/>
        <v>0</v>
      </c>
      <c r="S178" s="187">
        <v>0</v>
      </c>
      <c r="T178" s="188">
        <f t="shared" si="13"/>
        <v>0</v>
      </c>
      <c r="U178" s="98"/>
      <c r="V178" s="98"/>
      <c r="W178" s="98"/>
      <c r="X178" s="98"/>
      <c r="Y178" s="98"/>
      <c r="Z178" s="98"/>
      <c r="AA178" s="98"/>
      <c r="AB178" s="98"/>
      <c r="AC178" s="98"/>
      <c r="AD178" s="98"/>
      <c r="AE178" s="98"/>
      <c r="AR178" s="189" t="s">
        <v>358</v>
      </c>
      <c r="AT178" s="189" t="s">
        <v>185</v>
      </c>
      <c r="AU178" s="189" t="s">
        <v>82</v>
      </c>
      <c r="AY178" s="88" t="s">
        <v>144</v>
      </c>
      <c r="BE178" s="190">
        <f t="shared" si="14"/>
        <v>0</v>
      </c>
      <c r="BF178" s="190">
        <f t="shared" si="15"/>
        <v>0</v>
      </c>
      <c r="BG178" s="190">
        <f t="shared" si="16"/>
        <v>0</v>
      </c>
      <c r="BH178" s="190">
        <f t="shared" si="17"/>
        <v>0</v>
      </c>
      <c r="BI178" s="190">
        <f t="shared" si="18"/>
        <v>0</v>
      </c>
      <c r="BJ178" s="88" t="s">
        <v>80</v>
      </c>
      <c r="BK178" s="190">
        <f t="shared" si="19"/>
        <v>0</v>
      </c>
      <c r="BL178" s="88" t="s">
        <v>265</v>
      </c>
      <c r="BM178" s="189" t="s">
        <v>933</v>
      </c>
    </row>
    <row r="179" spans="1:65" s="100" customFormat="1" ht="21.75" customHeight="1">
      <c r="A179" s="98"/>
      <c r="B179" s="97"/>
      <c r="C179" s="215" t="s">
        <v>412</v>
      </c>
      <c r="D179" s="215" t="s">
        <v>185</v>
      </c>
      <c r="E179" s="216" t="s">
        <v>934</v>
      </c>
      <c r="F179" s="217" t="s">
        <v>935</v>
      </c>
      <c r="G179" s="218" t="s">
        <v>299</v>
      </c>
      <c r="H179" s="219">
        <v>0</v>
      </c>
      <c r="I179" s="75"/>
      <c r="J179" s="220">
        <f t="shared" si="10"/>
        <v>0</v>
      </c>
      <c r="K179" s="221"/>
      <c r="L179" s="222"/>
      <c r="M179" s="223" t="s">
        <v>1</v>
      </c>
      <c r="N179" s="224" t="s">
        <v>38</v>
      </c>
      <c r="O179" s="187">
        <v>0</v>
      </c>
      <c r="P179" s="187">
        <f t="shared" si="11"/>
        <v>0</v>
      </c>
      <c r="Q179" s="187">
        <v>3.3E-4</v>
      </c>
      <c r="R179" s="187">
        <f t="shared" si="12"/>
        <v>0</v>
      </c>
      <c r="S179" s="187">
        <v>0</v>
      </c>
      <c r="T179" s="188">
        <f t="shared" si="13"/>
        <v>0</v>
      </c>
      <c r="U179" s="98"/>
      <c r="V179" s="98"/>
      <c r="W179" s="98"/>
      <c r="X179" s="98"/>
      <c r="Y179" s="98"/>
      <c r="Z179" s="98"/>
      <c r="AA179" s="98"/>
      <c r="AB179" s="98"/>
      <c r="AC179" s="98"/>
      <c r="AD179" s="98"/>
      <c r="AE179" s="98"/>
      <c r="AR179" s="189" t="s">
        <v>358</v>
      </c>
      <c r="AT179" s="189" t="s">
        <v>185</v>
      </c>
      <c r="AU179" s="189" t="s">
        <v>82</v>
      </c>
      <c r="AY179" s="88" t="s">
        <v>144</v>
      </c>
      <c r="BE179" s="190">
        <f t="shared" si="14"/>
        <v>0</v>
      </c>
      <c r="BF179" s="190">
        <f t="shared" si="15"/>
        <v>0</v>
      </c>
      <c r="BG179" s="190">
        <f t="shared" si="16"/>
        <v>0</v>
      </c>
      <c r="BH179" s="190">
        <f t="shared" si="17"/>
        <v>0</v>
      </c>
      <c r="BI179" s="190">
        <f t="shared" si="18"/>
        <v>0</v>
      </c>
      <c r="BJ179" s="88" t="s">
        <v>80</v>
      </c>
      <c r="BK179" s="190">
        <f t="shared" si="19"/>
        <v>0</v>
      </c>
      <c r="BL179" s="88" t="s">
        <v>265</v>
      </c>
      <c r="BM179" s="189" t="s">
        <v>936</v>
      </c>
    </row>
    <row r="180" spans="1:65" s="100" customFormat="1" ht="21.75" customHeight="1">
      <c r="A180" s="98"/>
      <c r="B180" s="97"/>
      <c r="C180" s="178" t="s">
        <v>417</v>
      </c>
      <c r="D180" s="178" t="s">
        <v>146</v>
      </c>
      <c r="E180" s="179" t="s">
        <v>937</v>
      </c>
      <c r="F180" s="180" t="s">
        <v>938</v>
      </c>
      <c r="G180" s="181" t="s">
        <v>299</v>
      </c>
      <c r="H180" s="182">
        <v>0</v>
      </c>
      <c r="I180" s="74"/>
      <c r="J180" s="183">
        <f t="shared" si="10"/>
        <v>0</v>
      </c>
      <c r="K180" s="184"/>
      <c r="L180" s="97"/>
      <c r="M180" s="185" t="s">
        <v>1</v>
      </c>
      <c r="N180" s="186" t="s">
        <v>38</v>
      </c>
      <c r="O180" s="187">
        <v>0</v>
      </c>
      <c r="P180" s="187">
        <f t="shared" si="11"/>
        <v>0</v>
      </c>
      <c r="Q180" s="187">
        <v>2.0000000000000002E-5</v>
      </c>
      <c r="R180" s="187">
        <f t="shared" si="12"/>
        <v>0</v>
      </c>
      <c r="S180" s="187">
        <v>0</v>
      </c>
      <c r="T180" s="188">
        <f t="shared" si="13"/>
        <v>0</v>
      </c>
      <c r="U180" s="98"/>
      <c r="V180" s="98"/>
      <c r="W180" s="98"/>
      <c r="X180" s="98"/>
      <c r="Y180" s="98"/>
      <c r="Z180" s="98"/>
      <c r="AA180" s="98"/>
      <c r="AB180" s="98"/>
      <c r="AC180" s="98"/>
      <c r="AD180" s="98"/>
      <c r="AE180" s="98"/>
      <c r="AR180" s="189" t="s">
        <v>265</v>
      </c>
      <c r="AT180" s="189" t="s">
        <v>146</v>
      </c>
      <c r="AU180" s="189" t="s">
        <v>82</v>
      </c>
      <c r="AY180" s="88" t="s">
        <v>144</v>
      </c>
      <c r="BE180" s="190">
        <f t="shared" si="14"/>
        <v>0</v>
      </c>
      <c r="BF180" s="190">
        <f t="shared" si="15"/>
        <v>0</v>
      </c>
      <c r="BG180" s="190">
        <f t="shared" si="16"/>
        <v>0</v>
      </c>
      <c r="BH180" s="190">
        <f t="shared" si="17"/>
        <v>0</v>
      </c>
      <c r="BI180" s="190">
        <f t="shared" si="18"/>
        <v>0</v>
      </c>
      <c r="BJ180" s="88" t="s">
        <v>80</v>
      </c>
      <c r="BK180" s="190">
        <f t="shared" si="19"/>
        <v>0</v>
      </c>
      <c r="BL180" s="88" t="s">
        <v>265</v>
      </c>
      <c r="BM180" s="189" t="s">
        <v>939</v>
      </c>
    </row>
    <row r="181" spans="1:65" s="100" customFormat="1" ht="16.5" customHeight="1">
      <c r="A181" s="98"/>
      <c r="B181" s="97"/>
      <c r="C181" s="215" t="s">
        <v>421</v>
      </c>
      <c r="D181" s="215" t="s">
        <v>185</v>
      </c>
      <c r="E181" s="216" t="s">
        <v>940</v>
      </c>
      <c r="F181" s="217" t="s">
        <v>941</v>
      </c>
      <c r="G181" s="218" t="s">
        <v>299</v>
      </c>
      <c r="H181" s="219">
        <v>0</v>
      </c>
      <c r="I181" s="75"/>
      <c r="J181" s="220">
        <f t="shared" si="10"/>
        <v>0</v>
      </c>
      <c r="K181" s="221"/>
      <c r="L181" s="222"/>
      <c r="M181" s="223" t="s">
        <v>1</v>
      </c>
      <c r="N181" s="224" t="s">
        <v>38</v>
      </c>
      <c r="O181" s="187">
        <v>0</v>
      </c>
      <c r="P181" s="187">
        <f t="shared" si="11"/>
        <v>0</v>
      </c>
      <c r="Q181" s="187">
        <v>1.5E-3</v>
      </c>
      <c r="R181" s="187">
        <f t="shared" si="12"/>
        <v>0</v>
      </c>
      <c r="S181" s="187">
        <v>0</v>
      </c>
      <c r="T181" s="188">
        <f t="shared" si="13"/>
        <v>0</v>
      </c>
      <c r="U181" s="98"/>
      <c r="V181" s="98"/>
      <c r="W181" s="98"/>
      <c r="X181" s="98"/>
      <c r="Y181" s="98"/>
      <c r="Z181" s="98"/>
      <c r="AA181" s="98"/>
      <c r="AB181" s="98"/>
      <c r="AC181" s="98"/>
      <c r="AD181" s="98"/>
      <c r="AE181" s="98"/>
      <c r="AR181" s="189" t="s">
        <v>358</v>
      </c>
      <c r="AT181" s="189" t="s">
        <v>185</v>
      </c>
      <c r="AU181" s="189" t="s">
        <v>82</v>
      </c>
      <c r="AY181" s="88" t="s">
        <v>144</v>
      </c>
      <c r="BE181" s="190">
        <f t="shared" si="14"/>
        <v>0</v>
      </c>
      <c r="BF181" s="190">
        <f t="shared" si="15"/>
        <v>0</v>
      </c>
      <c r="BG181" s="190">
        <f t="shared" si="16"/>
        <v>0</v>
      </c>
      <c r="BH181" s="190">
        <f t="shared" si="17"/>
        <v>0</v>
      </c>
      <c r="BI181" s="190">
        <f t="shared" si="18"/>
        <v>0</v>
      </c>
      <c r="BJ181" s="88" t="s">
        <v>80</v>
      </c>
      <c r="BK181" s="190">
        <f t="shared" si="19"/>
        <v>0</v>
      </c>
      <c r="BL181" s="88" t="s">
        <v>265</v>
      </c>
      <c r="BM181" s="189" t="s">
        <v>942</v>
      </c>
    </row>
    <row r="182" spans="1:65" s="100" customFormat="1" ht="24.2" customHeight="1">
      <c r="A182" s="98"/>
      <c r="B182" s="97"/>
      <c r="C182" s="215" t="s">
        <v>425</v>
      </c>
      <c r="D182" s="215" t="s">
        <v>185</v>
      </c>
      <c r="E182" s="216" t="s">
        <v>943</v>
      </c>
      <c r="F182" s="217" t="s">
        <v>944</v>
      </c>
      <c r="G182" s="218" t="s">
        <v>299</v>
      </c>
      <c r="H182" s="219">
        <v>0</v>
      </c>
      <c r="I182" s="75"/>
      <c r="J182" s="220">
        <f t="shared" si="10"/>
        <v>0</v>
      </c>
      <c r="K182" s="221"/>
      <c r="L182" s="222"/>
      <c r="M182" s="223" t="s">
        <v>1</v>
      </c>
      <c r="N182" s="224" t="s">
        <v>38</v>
      </c>
      <c r="O182" s="187">
        <v>0</v>
      </c>
      <c r="P182" s="187">
        <f t="shared" si="11"/>
        <v>0</v>
      </c>
      <c r="Q182" s="187">
        <v>1.5E-3</v>
      </c>
      <c r="R182" s="187">
        <f t="shared" si="12"/>
        <v>0</v>
      </c>
      <c r="S182" s="187">
        <v>0</v>
      </c>
      <c r="T182" s="188">
        <f t="shared" si="13"/>
        <v>0</v>
      </c>
      <c r="U182" s="98"/>
      <c r="V182" s="98"/>
      <c r="W182" s="98"/>
      <c r="X182" s="98"/>
      <c r="Y182" s="98"/>
      <c r="Z182" s="98"/>
      <c r="AA182" s="98"/>
      <c r="AB182" s="98"/>
      <c r="AC182" s="98"/>
      <c r="AD182" s="98"/>
      <c r="AE182" s="98"/>
      <c r="AR182" s="189" t="s">
        <v>358</v>
      </c>
      <c r="AT182" s="189" t="s">
        <v>185</v>
      </c>
      <c r="AU182" s="189" t="s">
        <v>82</v>
      </c>
      <c r="AY182" s="88" t="s">
        <v>144</v>
      </c>
      <c r="BE182" s="190">
        <f t="shared" si="14"/>
        <v>0</v>
      </c>
      <c r="BF182" s="190">
        <f t="shared" si="15"/>
        <v>0</v>
      </c>
      <c r="BG182" s="190">
        <f t="shared" si="16"/>
        <v>0</v>
      </c>
      <c r="BH182" s="190">
        <f t="shared" si="17"/>
        <v>0</v>
      </c>
      <c r="BI182" s="190">
        <f t="shared" si="18"/>
        <v>0</v>
      </c>
      <c r="BJ182" s="88" t="s">
        <v>80</v>
      </c>
      <c r="BK182" s="190">
        <f t="shared" si="19"/>
        <v>0</v>
      </c>
      <c r="BL182" s="88" t="s">
        <v>265</v>
      </c>
      <c r="BM182" s="189" t="s">
        <v>945</v>
      </c>
    </row>
    <row r="183" spans="1:65" s="100" customFormat="1" ht="24.2" customHeight="1">
      <c r="A183" s="98"/>
      <c r="B183" s="97"/>
      <c r="C183" s="178" t="s">
        <v>429</v>
      </c>
      <c r="D183" s="178" t="s">
        <v>146</v>
      </c>
      <c r="E183" s="179" t="s">
        <v>946</v>
      </c>
      <c r="F183" s="180" t="s">
        <v>947</v>
      </c>
      <c r="G183" s="181" t="s">
        <v>399</v>
      </c>
      <c r="H183" s="182">
        <v>0</v>
      </c>
      <c r="I183" s="74"/>
      <c r="J183" s="183">
        <f t="shared" si="10"/>
        <v>0</v>
      </c>
      <c r="K183" s="184"/>
      <c r="L183" s="97"/>
      <c r="M183" s="185" t="s">
        <v>1</v>
      </c>
      <c r="N183" s="186" t="s">
        <v>38</v>
      </c>
      <c r="O183" s="187">
        <v>0</v>
      </c>
      <c r="P183" s="187">
        <f t="shared" si="11"/>
        <v>0</v>
      </c>
      <c r="Q183" s="187">
        <v>1.9000000000000001E-4</v>
      </c>
      <c r="R183" s="187">
        <f t="shared" si="12"/>
        <v>0</v>
      </c>
      <c r="S183" s="187">
        <v>0</v>
      </c>
      <c r="T183" s="188">
        <f t="shared" si="13"/>
        <v>0</v>
      </c>
      <c r="U183" s="98"/>
      <c r="V183" s="98"/>
      <c r="W183" s="98"/>
      <c r="X183" s="98"/>
      <c r="Y183" s="98"/>
      <c r="Z183" s="98"/>
      <c r="AA183" s="98"/>
      <c r="AB183" s="98"/>
      <c r="AC183" s="98"/>
      <c r="AD183" s="98"/>
      <c r="AE183" s="98"/>
      <c r="AR183" s="189" t="s">
        <v>265</v>
      </c>
      <c r="AT183" s="189" t="s">
        <v>146</v>
      </c>
      <c r="AU183" s="189" t="s">
        <v>82</v>
      </c>
      <c r="AY183" s="88" t="s">
        <v>144</v>
      </c>
      <c r="BE183" s="190">
        <f t="shared" si="14"/>
        <v>0</v>
      </c>
      <c r="BF183" s="190">
        <f t="shared" si="15"/>
        <v>0</v>
      </c>
      <c r="BG183" s="190">
        <f t="shared" si="16"/>
        <v>0</v>
      </c>
      <c r="BH183" s="190">
        <f t="shared" si="17"/>
        <v>0</v>
      </c>
      <c r="BI183" s="190">
        <f t="shared" si="18"/>
        <v>0</v>
      </c>
      <c r="BJ183" s="88" t="s">
        <v>80</v>
      </c>
      <c r="BK183" s="190">
        <f t="shared" si="19"/>
        <v>0</v>
      </c>
      <c r="BL183" s="88" t="s">
        <v>265</v>
      </c>
      <c r="BM183" s="189" t="s">
        <v>948</v>
      </c>
    </row>
    <row r="184" spans="1:65" s="100" customFormat="1" ht="21.75" customHeight="1">
      <c r="A184" s="98"/>
      <c r="B184" s="97"/>
      <c r="C184" s="178" t="s">
        <v>434</v>
      </c>
      <c r="D184" s="178" t="s">
        <v>146</v>
      </c>
      <c r="E184" s="179" t="s">
        <v>949</v>
      </c>
      <c r="F184" s="180" t="s">
        <v>950</v>
      </c>
      <c r="G184" s="181" t="s">
        <v>399</v>
      </c>
      <c r="H184" s="182">
        <v>0</v>
      </c>
      <c r="I184" s="74"/>
      <c r="J184" s="183">
        <f t="shared" si="10"/>
        <v>0</v>
      </c>
      <c r="K184" s="184"/>
      <c r="L184" s="97"/>
      <c r="M184" s="185" t="s">
        <v>1</v>
      </c>
      <c r="N184" s="186" t="s">
        <v>38</v>
      </c>
      <c r="O184" s="187">
        <v>0</v>
      </c>
      <c r="P184" s="187">
        <f t="shared" si="11"/>
        <v>0</v>
      </c>
      <c r="Q184" s="187">
        <v>1.0000000000000001E-5</v>
      </c>
      <c r="R184" s="187">
        <f t="shared" si="12"/>
        <v>0</v>
      </c>
      <c r="S184" s="187">
        <v>0</v>
      </c>
      <c r="T184" s="188">
        <f t="shared" si="13"/>
        <v>0</v>
      </c>
      <c r="U184" s="98"/>
      <c r="V184" s="98"/>
      <c r="W184" s="98"/>
      <c r="X184" s="98"/>
      <c r="Y184" s="98"/>
      <c r="Z184" s="98"/>
      <c r="AA184" s="98"/>
      <c r="AB184" s="98"/>
      <c r="AC184" s="98"/>
      <c r="AD184" s="98"/>
      <c r="AE184" s="98"/>
      <c r="AR184" s="189" t="s">
        <v>265</v>
      </c>
      <c r="AT184" s="189" t="s">
        <v>146</v>
      </c>
      <c r="AU184" s="189" t="s">
        <v>82</v>
      </c>
      <c r="AY184" s="88" t="s">
        <v>144</v>
      </c>
      <c r="BE184" s="190">
        <f t="shared" si="14"/>
        <v>0</v>
      </c>
      <c r="BF184" s="190">
        <f t="shared" si="15"/>
        <v>0</v>
      </c>
      <c r="BG184" s="190">
        <f t="shared" si="16"/>
        <v>0</v>
      </c>
      <c r="BH184" s="190">
        <f t="shared" si="17"/>
        <v>0</v>
      </c>
      <c r="BI184" s="190">
        <f t="shared" si="18"/>
        <v>0</v>
      </c>
      <c r="BJ184" s="88" t="s">
        <v>80</v>
      </c>
      <c r="BK184" s="190">
        <f t="shared" si="19"/>
        <v>0</v>
      </c>
      <c r="BL184" s="88" t="s">
        <v>265</v>
      </c>
      <c r="BM184" s="189" t="s">
        <v>951</v>
      </c>
    </row>
    <row r="185" spans="1:65" s="100" customFormat="1" ht="24.2" customHeight="1">
      <c r="A185" s="98"/>
      <c r="B185" s="97"/>
      <c r="C185" s="178" t="s">
        <v>438</v>
      </c>
      <c r="D185" s="178" t="s">
        <v>146</v>
      </c>
      <c r="E185" s="179" t="s">
        <v>952</v>
      </c>
      <c r="F185" s="180" t="s">
        <v>953</v>
      </c>
      <c r="G185" s="181" t="s">
        <v>188</v>
      </c>
      <c r="H185" s="182">
        <v>0</v>
      </c>
      <c r="I185" s="74"/>
      <c r="J185" s="183">
        <f t="shared" si="10"/>
        <v>0</v>
      </c>
      <c r="K185" s="184"/>
      <c r="L185" s="97"/>
      <c r="M185" s="185" t="s">
        <v>1</v>
      </c>
      <c r="N185" s="186" t="s">
        <v>38</v>
      </c>
      <c r="O185" s="187">
        <v>0</v>
      </c>
      <c r="P185" s="187">
        <f t="shared" si="11"/>
        <v>0</v>
      </c>
      <c r="Q185" s="187">
        <v>0</v>
      </c>
      <c r="R185" s="187">
        <f t="shared" si="12"/>
        <v>0</v>
      </c>
      <c r="S185" s="187">
        <v>0</v>
      </c>
      <c r="T185" s="188">
        <f t="shared" si="13"/>
        <v>0</v>
      </c>
      <c r="U185" s="98"/>
      <c r="V185" s="98"/>
      <c r="W185" s="98"/>
      <c r="X185" s="98"/>
      <c r="Y185" s="98"/>
      <c r="Z185" s="98"/>
      <c r="AA185" s="98"/>
      <c r="AB185" s="98"/>
      <c r="AC185" s="98"/>
      <c r="AD185" s="98"/>
      <c r="AE185" s="98"/>
      <c r="AR185" s="189" t="s">
        <v>265</v>
      </c>
      <c r="AT185" s="189" t="s">
        <v>146</v>
      </c>
      <c r="AU185" s="189" t="s">
        <v>82</v>
      </c>
      <c r="AY185" s="88" t="s">
        <v>144</v>
      </c>
      <c r="BE185" s="190">
        <f t="shared" si="14"/>
        <v>0</v>
      </c>
      <c r="BF185" s="190">
        <f t="shared" si="15"/>
        <v>0</v>
      </c>
      <c r="BG185" s="190">
        <f t="shared" si="16"/>
        <v>0</v>
      </c>
      <c r="BH185" s="190">
        <f t="shared" si="17"/>
        <v>0</v>
      </c>
      <c r="BI185" s="190">
        <f t="shared" si="18"/>
        <v>0</v>
      </c>
      <c r="BJ185" s="88" t="s">
        <v>80</v>
      </c>
      <c r="BK185" s="190">
        <f t="shared" si="19"/>
        <v>0</v>
      </c>
      <c r="BL185" s="88" t="s">
        <v>265</v>
      </c>
      <c r="BM185" s="189" t="s">
        <v>954</v>
      </c>
    </row>
    <row r="186" spans="1:65" s="165" customFormat="1" ht="22.9" customHeight="1">
      <c r="B186" s="166"/>
      <c r="D186" s="167" t="s">
        <v>72</v>
      </c>
      <c r="E186" s="176" t="s">
        <v>955</v>
      </c>
      <c r="F186" s="176" t="s">
        <v>956</v>
      </c>
      <c r="J186" s="177">
        <f>BK186</f>
        <v>0</v>
      </c>
      <c r="L186" s="166"/>
      <c r="M186" s="170"/>
      <c r="N186" s="171"/>
      <c r="O186" s="171"/>
      <c r="P186" s="172">
        <f>SUM(P187:P188)</f>
        <v>0</v>
      </c>
      <c r="Q186" s="171"/>
      <c r="R186" s="172">
        <f>SUM(R187:R188)</f>
        <v>0</v>
      </c>
      <c r="S186" s="171"/>
      <c r="T186" s="173">
        <f>SUM(T187:T188)</f>
        <v>0</v>
      </c>
      <c r="AR186" s="167" t="s">
        <v>82</v>
      </c>
      <c r="AT186" s="174" t="s">
        <v>72</v>
      </c>
      <c r="AU186" s="174" t="s">
        <v>80</v>
      </c>
      <c r="AY186" s="167" t="s">
        <v>144</v>
      </c>
      <c r="BK186" s="175">
        <f>SUM(BK187:BK188)</f>
        <v>0</v>
      </c>
    </row>
    <row r="187" spans="1:65" s="100" customFormat="1" ht="24.2" customHeight="1">
      <c r="A187" s="98"/>
      <c r="B187" s="97"/>
      <c r="C187" s="178" t="s">
        <v>452</v>
      </c>
      <c r="D187" s="178" t="s">
        <v>146</v>
      </c>
      <c r="E187" s="179" t="s">
        <v>957</v>
      </c>
      <c r="F187" s="180" t="s">
        <v>958</v>
      </c>
      <c r="G187" s="181" t="s">
        <v>600</v>
      </c>
      <c r="H187" s="182">
        <v>0</v>
      </c>
      <c r="I187" s="74"/>
      <c r="J187" s="183">
        <f>ROUND(I187*H187,2)</f>
        <v>0</v>
      </c>
      <c r="K187" s="184"/>
      <c r="L187" s="97"/>
      <c r="M187" s="185" t="s">
        <v>1</v>
      </c>
      <c r="N187" s="186" t="s">
        <v>38</v>
      </c>
      <c r="O187" s="187">
        <v>0</v>
      </c>
      <c r="P187" s="187">
        <f>O187*H187</f>
        <v>0</v>
      </c>
      <c r="Q187" s="187">
        <v>1.25E-3</v>
      </c>
      <c r="R187" s="187">
        <f>Q187*H187</f>
        <v>0</v>
      </c>
      <c r="S187" s="187">
        <v>0</v>
      </c>
      <c r="T187" s="188">
        <f>S187*H187</f>
        <v>0</v>
      </c>
      <c r="U187" s="98"/>
      <c r="V187" s="98"/>
      <c r="W187" s="98"/>
      <c r="X187" s="98"/>
      <c r="Y187" s="98"/>
      <c r="Z187" s="98"/>
      <c r="AA187" s="98"/>
      <c r="AB187" s="98"/>
      <c r="AC187" s="98"/>
      <c r="AD187" s="98"/>
      <c r="AE187" s="98"/>
      <c r="AR187" s="189" t="s">
        <v>265</v>
      </c>
      <c r="AT187" s="189" t="s">
        <v>146</v>
      </c>
      <c r="AU187" s="189" t="s">
        <v>82</v>
      </c>
      <c r="AY187" s="88" t="s">
        <v>144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88" t="s">
        <v>80</v>
      </c>
      <c r="BK187" s="190">
        <f>ROUND(I187*H187,2)</f>
        <v>0</v>
      </c>
      <c r="BL187" s="88" t="s">
        <v>265</v>
      </c>
      <c r="BM187" s="189" t="s">
        <v>959</v>
      </c>
    </row>
    <row r="188" spans="1:65" s="100" customFormat="1" ht="24.2" customHeight="1">
      <c r="A188" s="98"/>
      <c r="B188" s="97"/>
      <c r="C188" s="178" t="s">
        <v>459</v>
      </c>
      <c r="D188" s="178" t="s">
        <v>146</v>
      </c>
      <c r="E188" s="179" t="s">
        <v>960</v>
      </c>
      <c r="F188" s="180" t="s">
        <v>961</v>
      </c>
      <c r="G188" s="181" t="s">
        <v>600</v>
      </c>
      <c r="H188" s="182">
        <v>0</v>
      </c>
      <c r="I188" s="74"/>
      <c r="J188" s="183">
        <f>ROUND(I188*H188,2)</f>
        <v>0</v>
      </c>
      <c r="K188" s="184"/>
      <c r="L188" s="97"/>
      <c r="M188" s="230" t="s">
        <v>1</v>
      </c>
      <c r="N188" s="231" t="s">
        <v>38</v>
      </c>
      <c r="O188" s="232">
        <v>0</v>
      </c>
      <c r="P188" s="232">
        <f>O188*H188</f>
        <v>0</v>
      </c>
      <c r="Q188" s="232">
        <v>2.7899999999999999E-3</v>
      </c>
      <c r="R188" s="232">
        <f>Q188*H188</f>
        <v>0</v>
      </c>
      <c r="S188" s="232">
        <v>0</v>
      </c>
      <c r="T188" s="233">
        <f>S188*H188</f>
        <v>0</v>
      </c>
      <c r="U188" s="98"/>
      <c r="V188" s="98"/>
      <c r="W188" s="98"/>
      <c r="X188" s="98"/>
      <c r="Y188" s="98"/>
      <c r="Z188" s="98"/>
      <c r="AA188" s="98"/>
      <c r="AB188" s="98"/>
      <c r="AC188" s="98"/>
      <c r="AD188" s="98"/>
      <c r="AE188" s="98"/>
      <c r="AR188" s="189" t="s">
        <v>265</v>
      </c>
      <c r="AT188" s="189" t="s">
        <v>146</v>
      </c>
      <c r="AU188" s="189" t="s">
        <v>82</v>
      </c>
      <c r="AY188" s="88" t="s">
        <v>144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88" t="s">
        <v>80</v>
      </c>
      <c r="BK188" s="190">
        <f>ROUND(I188*H188,2)</f>
        <v>0</v>
      </c>
      <c r="BL188" s="88" t="s">
        <v>265</v>
      </c>
      <c r="BM188" s="189" t="s">
        <v>962</v>
      </c>
    </row>
    <row r="189" spans="1:65" s="100" customFormat="1" ht="6.95" customHeight="1">
      <c r="A189" s="98"/>
      <c r="B189" s="129"/>
      <c r="C189" s="130"/>
      <c r="D189" s="130"/>
      <c r="E189" s="130"/>
      <c r="F189" s="130"/>
      <c r="G189" s="130"/>
      <c r="H189" s="130"/>
      <c r="I189" s="130"/>
      <c r="J189" s="130"/>
      <c r="K189" s="130"/>
      <c r="L189" s="97"/>
      <c r="M189" s="98"/>
      <c r="O189" s="98"/>
      <c r="P189" s="98"/>
      <c r="Q189" s="98"/>
      <c r="R189" s="98"/>
      <c r="S189" s="98"/>
      <c r="T189" s="98"/>
      <c r="U189" s="98"/>
      <c r="V189" s="98"/>
      <c r="W189" s="98"/>
      <c r="X189" s="98"/>
      <c r="Y189" s="98"/>
      <c r="Z189" s="98"/>
      <c r="AA189" s="98"/>
      <c r="AB189" s="98"/>
      <c r="AC189" s="98"/>
      <c r="AD189" s="98"/>
      <c r="AE189" s="98"/>
    </row>
  </sheetData>
  <sheetProtection algorithmName="SHA-512" hashValue="kD0Ey+zvk4ex4UEUTl3AD61OWuhkogL0Fk8fqJaarp/0i4leQxWdQRV+9CieU+P29aQFsWFBcIKiSkY9mgyKyw==" saltValue="MlJhdYYkl+MjwEIg6qPquw==" spinCount="100000" sheet="1" formatCells="0" formatColumns="0" formatRows="0" insertColumns="0" insertRows="0" insertHyperlinks="0" deleteColumns="0" deleteRows="0" sort="0" autoFilter="0" pivotTables="0"/>
  <autoFilter ref="C125:K188" xr:uid="{00000000-0009-0000-0000-000003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358"/>
  <sheetViews>
    <sheetView showGridLines="0" topLeftCell="A129" workbookViewId="0">
      <selection activeCell="J136" sqref="J136"/>
    </sheetView>
  </sheetViews>
  <sheetFormatPr defaultRowHeight="11.25"/>
  <cols>
    <col min="1" max="1" width="8.33203125" style="73" customWidth="1"/>
    <col min="2" max="2" width="1.1640625" style="73" customWidth="1"/>
    <col min="3" max="3" width="4.1640625" style="73" customWidth="1"/>
    <col min="4" max="4" width="4.33203125" style="73" customWidth="1"/>
    <col min="5" max="5" width="17.1640625" style="73" customWidth="1"/>
    <col min="6" max="6" width="50.83203125" style="73" customWidth="1"/>
    <col min="7" max="7" width="7.5" style="73" customWidth="1"/>
    <col min="8" max="8" width="14" style="73" customWidth="1"/>
    <col min="9" max="9" width="15.83203125" style="73" customWidth="1"/>
    <col min="10" max="10" width="22.33203125" style="73" customWidth="1"/>
    <col min="11" max="11" width="22.33203125" style="73" hidden="1" customWidth="1"/>
    <col min="12" max="12" width="9.33203125" style="73" customWidth="1"/>
    <col min="13" max="13" width="10.83203125" style="73" hidden="1" customWidth="1"/>
    <col min="14" max="14" width="9.33203125" style="73" hidden="1"/>
    <col min="15" max="20" width="14.1640625" style="73" hidden="1" customWidth="1"/>
    <col min="21" max="21" width="16.33203125" style="73" hidden="1" customWidth="1"/>
    <col min="22" max="22" width="12.33203125" style="73" customWidth="1"/>
    <col min="23" max="23" width="16.33203125" style="73" customWidth="1"/>
    <col min="24" max="24" width="12.33203125" style="73" customWidth="1"/>
    <col min="25" max="25" width="15" style="73" customWidth="1"/>
    <col min="26" max="26" width="11" style="73" customWidth="1"/>
    <col min="27" max="27" width="15" style="73" customWidth="1"/>
    <col min="28" max="28" width="16.33203125" style="73" customWidth="1"/>
    <col min="29" max="29" width="11" style="73" customWidth="1"/>
    <col min="30" max="30" width="15" style="73" customWidth="1"/>
    <col min="31" max="31" width="16.33203125" style="73" customWidth="1"/>
    <col min="32" max="43" width="9.33203125" style="73"/>
    <col min="44" max="65" width="9.33203125" style="73" hidden="1"/>
    <col min="66" max="16384" width="9.33203125" style="73"/>
  </cols>
  <sheetData>
    <row r="2" spans="1:46" ht="36.950000000000003" customHeight="1">
      <c r="L2" s="280" t="s">
        <v>5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88" t="s">
        <v>96</v>
      </c>
    </row>
    <row r="3" spans="1:46" ht="6.9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  <c r="AT3" s="88" t="s">
        <v>82</v>
      </c>
    </row>
    <row r="4" spans="1:46" ht="24.95" customHeight="1">
      <c r="B4" s="91"/>
      <c r="D4" s="92" t="s">
        <v>102</v>
      </c>
      <c r="L4" s="91"/>
      <c r="M4" s="93" t="s">
        <v>10</v>
      </c>
      <c r="AT4" s="88" t="s">
        <v>3</v>
      </c>
    </row>
    <row r="5" spans="1:46" ht="6.95" customHeight="1">
      <c r="B5" s="91"/>
      <c r="L5" s="91"/>
    </row>
    <row r="6" spans="1:46" ht="12" customHeight="1">
      <c r="B6" s="91"/>
      <c r="D6" s="94" t="s">
        <v>14</v>
      </c>
      <c r="L6" s="91"/>
    </row>
    <row r="7" spans="1:46" ht="16.5" customHeight="1">
      <c r="B7" s="91"/>
      <c r="E7" s="282" t="str">
        <f>'Rekapitulace stavby'!K6</f>
        <v>Výuková stáj ŠZP Žabčice</v>
      </c>
      <c r="F7" s="283"/>
      <c r="G7" s="283"/>
      <c r="H7" s="283"/>
      <c r="L7" s="91"/>
    </row>
    <row r="8" spans="1:46" ht="12" customHeight="1">
      <c r="B8" s="91"/>
      <c r="D8" s="94" t="s">
        <v>103</v>
      </c>
      <c r="L8" s="91"/>
    </row>
    <row r="9" spans="1:46" s="100" customFormat="1" ht="16.5" customHeight="1">
      <c r="A9" s="96"/>
      <c r="B9" s="97"/>
      <c r="C9" s="96"/>
      <c r="D9" s="96"/>
      <c r="E9" s="282" t="s">
        <v>104</v>
      </c>
      <c r="F9" s="279"/>
      <c r="G9" s="279"/>
      <c r="H9" s="279"/>
      <c r="I9" s="96"/>
      <c r="J9" s="96"/>
      <c r="K9" s="96"/>
      <c r="L9" s="99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</row>
    <row r="10" spans="1:46" s="100" customFormat="1" ht="12" customHeight="1">
      <c r="A10" s="96"/>
      <c r="B10" s="97"/>
      <c r="C10" s="96"/>
      <c r="D10" s="94" t="s">
        <v>105</v>
      </c>
      <c r="E10" s="96"/>
      <c r="F10" s="96"/>
      <c r="G10" s="96"/>
      <c r="H10" s="96"/>
      <c r="I10" s="96"/>
      <c r="J10" s="96"/>
      <c r="K10" s="96"/>
      <c r="L10" s="99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</row>
    <row r="11" spans="1:46" s="100" customFormat="1" ht="16.5" customHeight="1">
      <c r="A11" s="96"/>
      <c r="B11" s="97"/>
      <c r="C11" s="96"/>
      <c r="D11" s="96"/>
      <c r="E11" s="278" t="s">
        <v>963</v>
      </c>
      <c r="F11" s="279"/>
      <c r="G11" s="279"/>
      <c r="H11" s="279"/>
      <c r="I11" s="96"/>
      <c r="J11" s="96"/>
      <c r="K11" s="96"/>
      <c r="L11" s="99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</row>
    <row r="12" spans="1:46" s="100" customFormat="1">
      <c r="A12" s="96"/>
      <c r="B12" s="97"/>
      <c r="C12" s="96"/>
      <c r="D12" s="96"/>
      <c r="E12" s="96"/>
      <c r="F12" s="96"/>
      <c r="G12" s="96"/>
      <c r="H12" s="96"/>
      <c r="I12" s="96"/>
      <c r="J12" s="96"/>
      <c r="K12" s="96"/>
      <c r="L12" s="99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</row>
    <row r="13" spans="1:46" s="100" customFormat="1" ht="12" customHeight="1">
      <c r="A13" s="96"/>
      <c r="B13" s="97"/>
      <c r="C13" s="96"/>
      <c r="D13" s="94" t="s">
        <v>16</v>
      </c>
      <c r="E13" s="96"/>
      <c r="F13" s="101" t="s">
        <v>1</v>
      </c>
      <c r="G13" s="96"/>
      <c r="H13" s="96"/>
      <c r="I13" s="94" t="s">
        <v>17</v>
      </c>
      <c r="J13" s="101" t="s">
        <v>1</v>
      </c>
      <c r="K13" s="96"/>
      <c r="L13" s="99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</row>
    <row r="14" spans="1:46" s="100" customFormat="1" ht="12" customHeight="1">
      <c r="A14" s="96"/>
      <c r="B14" s="97"/>
      <c r="C14" s="96"/>
      <c r="D14" s="94" t="s">
        <v>18</v>
      </c>
      <c r="E14" s="96"/>
      <c r="F14" s="101" t="s">
        <v>19</v>
      </c>
      <c r="G14" s="96"/>
      <c r="H14" s="96"/>
      <c r="I14" s="94" t="s">
        <v>20</v>
      </c>
      <c r="J14" s="102" t="str">
        <f>'Rekapitulace stavby'!AN8</f>
        <v>14. 2. 2024</v>
      </c>
      <c r="K14" s="96"/>
      <c r="L14" s="99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</row>
    <row r="15" spans="1:46" s="100" customFormat="1" ht="10.9" customHeight="1">
      <c r="A15" s="96"/>
      <c r="B15" s="97"/>
      <c r="C15" s="96"/>
      <c r="D15" s="96"/>
      <c r="E15" s="96"/>
      <c r="F15" s="96"/>
      <c r="G15" s="96"/>
      <c r="H15" s="96"/>
      <c r="I15" s="96"/>
      <c r="J15" s="96"/>
      <c r="K15" s="96"/>
      <c r="L15" s="99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</row>
    <row r="16" spans="1:46" s="100" customFormat="1" ht="12" customHeight="1">
      <c r="A16" s="96"/>
      <c r="B16" s="97"/>
      <c r="C16" s="96"/>
      <c r="D16" s="94" t="s">
        <v>22</v>
      </c>
      <c r="E16" s="96"/>
      <c r="F16" s="96"/>
      <c r="G16" s="96"/>
      <c r="H16" s="96"/>
      <c r="I16" s="94" t="s">
        <v>23</v>
      </c>
      <c r="J16" s="101" t="s">
        <v>1</v>
      </c>
      <c r="K16" s="96"/>
      <c r="L16" s="99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</row>
    <row r="17" spans="1:31" s="100" customFormat="1" ht="18" customHeight="1">
      <c r="A17" s="96"/>
      <c r="B17" s="97"/>
      <c r="C17" s="96"/>
      <c r="D17" s="96"/>
      <c r="E17" s="101" t="s">
        <v>24</v>
      </c>
      <c r="F17" s="96"/>
      <c r="G17" s="96"/>
      <c r="H17" s="96"/>
      <c r="I17" s="94" t="s">
        <v>25</v>
      </c>
      <c r="J17" s="101" t="s">
        <v>1</v>
      </c>
      <c r="K17" s="96"/>
      <c r="L17" s="99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</row>
    <row r="18" spans="1:31" s="100" customFormat="1" ht="6.95" customHeight="1">
      <c r="A18" s="96"/>
      <c r="B18" s="97"/>
      <c r="C18" s="96"/>
      <c r="D18" s="96"/>
      <c r="E18" s="96"/>
      <c r="F18" s="96"/>
      <c r="G18" s="96"/>
      <c r="H18" s="96"/>
      <c r="I18" s="96"/>
      <c r="J18" s="96"/>
      <c r="K18" s="96"/>
      <c r="L18" s="99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</row>
    <row r="19" spans="1:31" s="100" customFormat="1" ht="12" customHeight="1">
      <c r="A19" s="96"/>
      <c r="B19" s="97"/>
      <c r="C19" s="96"/>
      <c r="D19" s="94" t="s">
        <v>26</v>
      </c>
      <c r="E19" s="96"/>
      <c r="F19" s="96"/>
      <c r="G19" s="96"/>
      <c r="H19" s="96"/>
      <c r="I19" s="94" t="s">
        <v>23</v>
      </c>
      <c r="J19" s="101" t="str">
        <f>'Rekapitulace stavby'!AN13</f>
        <v/>
      </c>
      <c r="K19" s="96"/>
      <c r="L19" s="99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</row>
    <row r="20" spans="1:31" s="100" customFormat="1" ht="18" customHeight="1">
      <c r="A20" s="96"/>
      <c r="B20" s="97"/>
      <c r="C20" s="96"/>
      <c r="D20" s="96"/>
      <c r="E20" s="284" t="str">
        <f>'Rekapitulace stavby'!E14</f>
        <v xml:space="preserve"> </v>
      </c>
      <c r="F20" s="284"/>
      <c r="G20" s="284"/>
      <c r="H20" s="284"/>
      <c r="I20" s="94" t="s">
        <v>25</v>
      </c>
      <c r="J20" s="101" t="str">
        <f>'Rekapitulace stavby'!AN14</f>
        <v/>
      </c>
      <c r="K20" s="96"/>
      <c r="L20" s="99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</row>
    <row r="21" spans="1:31" s="100" customFormat="1" ht="6.95" customHeight="1">
      <c r="A21" s="96"/>
      <c r="B21" s="97"/>
      <c r="C21" s="96"/>
      <c r="D21" s="96"/>
      <c r="E21" s="96"/>
      <c r="F21" s="96"/>
      <c r="G21" s="96"/>
      <c r="H21" s="96"/>
      <c r="I21" s="96"/>
      <c r="J21" s="96"/>
      <c r="K21" s="96"/>
      <c r="L21" s="99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</row>
    <row r="22" spans="1:31" s="100" customFormat="1" ht="12" customHeight="1">
      <c r="A22" s="96"/>
      <c r="B22" s="97"/>
      <c r="C22" s="96"/>
      <c r="D22" s="94" t="s">
        <v>28</v>
      </c>
      <c r="E22" s="96"/>
      <c r="F22" s="96"/>
      <c r="G22" s="96"/>
      <c r="H22" s="96"/>
      <c r="I22" s="94" t="s">
        <v>23</v>
      </c>
      <c r="J22" s="101" t="s">
        <v>1</v>
      </c>
      <c r="K22" s="96"/>
      <c r="L22" s="99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</row>
    <row r="23" spans="1:31" s="100" customFormat="1" ht="18" customHeight="1">
      <c r="A23" s="96"/>
      <c r="B23" s="97"/>
      <c r="C23" s="96"/>
      <c r="D23" s="96"/>
      <c r="E23" s="101" t="s">
        <v>29</v>
      </c>
      <c r="F23" s="96"/>
      <c r="G23" s="96"/>
      <c r="H23" s="96"/>
      <c r="I23" s="94" t="s">
        <v>25</v>
      </c>
      <c r="J23" s="101" t="s">
        <v>1</v>
      </c>
      <c r="K23" s="96"/>
      <c r="L23" s="99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</row>
    <row r="24" spans="1:31" s="100" customFormat="1" ht="6.95" customHeight="1">
      <c r="A24" s="96"/>
      <c r="B24" s="97"/>
      <c r="C24" s="96"/>
      <c r="D24" s="96"/>
      <c r="E24" s="96"/>
      <c r="F24" s="96"/>
      <c r="G24" s="96"/>
      <c r="H24" s="96"/>
      <c r="I24" s="96"/>
      <c r="J24" s="96"/>
      <c r="K24" s="96"/>
      <c r="L24" s="99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</row>
    <row r="25" spans="1:31" s="100" customFormat="1" ht="12" customHeight="1">
      <c r="A25" s="96"/>
      <c r="B25" s="97"/>
      <c r="C25" s="96"/>
      <c r="D25" s="94" t="s">
        <v>31</v>
      </c>
      <c r="E25" s="96"/>
      <c r="F25" s="96"/>
      <c r="G25" s="96"/>
      <c r="H25" s="96"/>
      <c r="I25" s="94" t="s">
        <v>23</v>
      </c>
      <c r="J25" s="101" t="str">
        <f>IF('Rekapitulace stavby'!AN19="","",'Rekapitulace stavby'!AN19)</f>
        <v/>
      </c>
      <c r="K25" s="96"/>
      <c r="L25" s="99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</row>
    <row r="26" spans="1:31" s="100" customFormat="1" ht="18" customHeight="1">
      <c r="A26" s="96"/>
      <c r="B26" s="97"/>
      <c r="C26" s="96"/>
      <c r="D26" s="96"/>
      <c r="E26" s="101" t="str">
        <f>IF('Rekapitulace stavby'!E20="","",'Rekapitulace stavby'!E20)</f>
        <v xml:space="preserve"> </v>
      </c>
      <c r="F26" s="96"/>
      <c r="G26" s="96"/>
      <c r="H26" s="96"/>
      <c r="I26" s="94" t="s">
        <v>25</v>
      </c>
      <c r="J26" s="101" t="str">
        <f>IF('Rekapitulace stavby'!AN20="","",'Rekapitulace stavby'!AN20)</f>
        <v/>
      </c>
      <c r="K26" s="96"/>
      <c r="L26" s="99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</row>
    <row r="27" spans="1:31" s="100" customFormat="1" ht="6.95" customHeight="1">
      <c r="A27" s="96"/>
      <c r="B27" s="97"/>
      <c r="C27" s="96"/>
      <c r="D27" s="96"/>
      <c r="E27" s="96"/>
      <c r="F27" s="96"/>
      <c r="G27" s="96"/>
      <c r="H27" s="96"/>
      <c r="I27" s="96"/>
      <c r="J27" s="96"/>
      <c r="K27" s="96"/>
      <c r="L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100" customFormat="1" ht="12" customHeight="1">
      <c r="A28" s="96"/>
      <c r="B28" s="97"/>
      <c r="C28" s="96"/>
      <c r="D28" s="94" t="s">
        <v>32</v>
      </c>
      <c r="E28" s="96"/>
      <c r="F28" s="96"/>
      <c r="G28" s="96"/>
      <c r="H28" s="96"/>
      <c r="I28" s="96"/>
      <c r="J28" s="96"/>
      <c r="K28" s="96"/>
      <c r="L28" s="99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</row>
    <row r="29" spans="1:31" s="107" customFormat="1" ht="16.5" customHeight="1">
      <c r="A29" s="104"/>
      <c r="B29" s="105"/>
      <c r="C29" s="104"/>
      <c r="D29" s="104"/>
      <c r="E29" s="285" t="s">
        <v>1</v>
      </c>
      <c r="F29" s="285"/>
      <c r="G29" s="285"/>
      <c r="H29" s="285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100" customFormat="1" ht="6.95" customHeight="1">
      <c r="A30" s="96"/>
      <c r="B30" s="97"/>
      <c r="C30" s="96"/>
      <c r="D30" s="96"/>
      <c r="E30" s="96"/>
      <c r="F30" s="96"/>
      <c r="G30" s="96"/>
      <c r="H30" s="96"/>
      <c r="I30" s="96"/>
      <c r="J30" s="96"/>
      <c r="K30" s="96"/>
      <c r="L30" s="99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</row>
    <row r="31" spans="1:31" s="100" customFormat="1" ht="6.95" customHeight="1">
      <c r="A31" s="96"/>
      <c r="B31" s="97"/>
      <c r="C31" s="96"/>
      <c r="D31" s="108"/>
      <c r="E31" s="108"/>
      <c r="F31" s="108"/>
      <c r="G31" s="108"/>
      <c r="H31" s="108"/>
      <c r="I31" s="108"/>
      <c r="J31" s="108"/>
      <c r="K31" s="108"/>
      <c r="L31" s="99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</row>
    <row r="32" spans="1:31" s="100" customFormat="1" ht="25.35" customHeight="1">
      <c r="A32" s="96"/>
      <c r="B32" s="97"/>
      <c r="C32" s="96"/>
      <c r="D32" s="109" t="s">
        <v>33</v>
      </c>
      <c r="E32" s="96"/>
      <c r="F32" s="96"/>
      <c r="G32" s="96"/>
      <c r="H32" s="96"/>
      <c r="I32" s="96"/>
      <c r="J32" s="110">
        <f>ROUND(J134, 2)</f>
        <v>0</v>
      </c>
      <c r="K32" s="96"/>
      <c r="L32" s="99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</row>
    <row r="33" spans="1:31" s="100" customFormat="1" ht="6.95" customHeight="1">
      <c r="A33" s="96"/>
      <c r="B33" s="97"/>
      <c r="C33" s="96"/>
      <c r="D33" s="108"/>
      <c r="E33" s="108"/>
      <c r="F33" s="108"/>
      <c r="G33" s="108"/>
      <c r="H33" s="108"/>
      <c r="I33" s="108"/>
      <c r="J33" s="108"/>
      <c r="K33" s="108"/>
      <c r="L33" s="99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</row>
    <row r="34" spans="1:31" s="100" customFormat="1" ht="14.45" customHeight="1">
      <c r="A34" s="96"/>
      <c r="B34" s="97"/>
      <c r="C34" s="96"/>
      <c r="D34" s="96"/>
      <c r="E34" s="96"/>
      <c r="F34" s="111" t="s">
        <v>35</v>
      </c>
      <c r="G34" s="96"/>
      <c r="H34" s="96"/>
      <c r="I34" s="111" t="s">
        <v>34</v>
      </c>
      <c r="J34" s="111" t="s">
        <v>36</v>
      </c>
      <c r="K34" s="96"/>
      <c r="L34" s="99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</row>
    <row r="35" spans="1:31" s="100" customFormat="1" ht="14.45" customHeight="1">
      <c r="A35" s="96"/>
      <c r="B35" s="97"/>
      <c r="C35" s="96"/>
      <c r="D35" s="112" t="s">
        <v>37</v>
      </c>
      <c r="E35" s="94" t="s">
        <v>38</v>
      </c>
      <c r="F35" s="113">
        <f>ROUND((SUM(BE134:BE357)),  2)</f>
        <v>0</v>
      </c>
      <c r="G35" s="96"/>
      <c r="H35" s="96"/>
      <c r="I35" s="114">
        <v>0.21</v>
      </c>
      <c r="J35" s="113">
        <f>ROUND(((SUM(BE134:BE357))*I35),  2)</f>
        <v>0</v>
      </c>
      <c r="K35" s="96"/>
      <c r="L35" s="99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</row>
    <row r="36" spans="1:31" s="100" customFormat="1" ht="14.45" customHeight="1">
      <c r="A36" s="96"/>
      <c r="B36" s="97"/>
      <c r="C36" s="96"/>
      <c r="D36" s="96"/>
      <c r="E36" s="94" t="s">
        <v>39</v>
      </c>
      <c r="F36" s="113">
        <f>ROUND((SUM(BF134:BF357)),  2)</f>
        <v>0</v>
      </c>
      <c r="G36" s="96"/>
      <c r="H36" s="96"/>
      <c r="I36" s="114">
        <v>0.12</v>
      </c>
      <c r="J36" s="113">
        <f>ROUND(((SUM(BF134:BF357))*I36),  2)</f>
        <v>0</v>
      </c>
      <c r="K36" s="96"/>
      <c r="L36" s="99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</row>
    <row r="37" spans="1:31" s="100" customFormat="1" ht="14.45" hidden="1" customHeight="1">
      <c r="A37" s="96"/>
      <c r="B37" s="97"/>
      <c r="C37" s="96"/>
      <c r="D37" s="96"/>
      <c r="E37" s="94" t="s">
        <v>40</v>
      </c>
      <c r="F37" s="113">
        <f>ROUND((SUM(BG134:BG357)),  2)</f>
        <v>0</v>
      </c>
      <c r="G37" s="96"/>
      <c r="H37" s="96"/>
      <c r="I37" s="114">
        <v>0.21</v>
      </c>
      <c r="J37" s="113">
        <f>0</f>
        <v>0</v>
      </c>
      <c r="K37" s="96"/>
      <c r="L37" s="99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</row>
    <row r="38" spans="1:31" s="100" customFormat="1" ht="14.45" hidden="1" customHeight="1">
      <c r="A38" s="96"/>
      <c r="B38" s="97"/>
      <c r="C38" s="96"/>
      <c r="D38" s="96"/>
      <c r="E38" s="94" t="s">
        <v>41</v>
      </c>
      <c r="F38" s="113">
        <f>ROUND((SUM(BH134:BH357)),  2)</f>
        <v>0</v>
      </c>
      <c r="G38" s="96"/>
      <c r="H38" s="96"/>
      <c r="I38" s="114">
        <v>0.12</v>
      </c>
      <c r="J38" s="113">
        <f>0</f>
        <v>0</v>
      </c>
      <c r="K38" s="96"/>
      <c r="L38" s="99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</row>
    <row r="39" spans="1:31" s="100" customFormat="1" ht="14.45" hidden="1" customHeight="1">
      <c r="A39" s="96"/>
      <c r="B39" s="97"/>
      <c r="C39" s="96"/>
      <c r="D39" s="96"/>
      <c r="E39" s="94" t="s">
        <v>42</v>
      </c>
      <c r="F39" s="113">
        <f>ROUND((SUM(BI134:BI357)),  2)</f>
        <v>0</v>
      </c>
      <c r="G39" s="96"/>
      <c r="H39" s="96"/>
      <c r="I39" s="114">
        <v>0</v>
      </c>
      <c r="J39" s="113">
        <f>0</f>
        <v>0</v>
      </c>
      <c r="K39" s="96"/>
      <c r="L39" s="99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</row>
    <row r="40" spans="1:31" s="100" customFormat="1" ht="6.95" customHeight="1">
      <c r="A40" s="96"/>
      <c r="B40" s="97"/>
      <c r="C40" s="96"/>
      <c r="D40" s="96"/>
      <c r="E40" s="96"/>
      <c r="F40" s="96"/>
      <c r="G40" s="96"/>
      <c r="H40" s="96"/>
      <c r="I40" s="96"/>
      <c r="J40" s="96"/>
      <c r="K40" s="96"/>
      <c r="L40" s="99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</row>
    <row r="41" spans="1:31" s="100" customFormat="1" ht="25.35" customHeight="1">
      <c r="A41" s="96"/>
      <c r="B41" s="97"/>
      <c r="C41" s="115"/>
      <c r="D41" s="116" t="s">
        <v>43</v>
      </c>
      <c r="E41" s="117"/>
      <c r="F41" s="117"/>
      <c r="G41" s="118" t="s">
        <v>44</v>
      </c>
      <c r="H41" s="119" t="s">
        <v>45</v>
      </c>
      <c r="I41" s="117"/>
      <c r="J41" s="120">
        <f>SUM(J32:J39)</f>
        <v>0</v>
      </c>
      <c r="K41" s="121"/>
      <c r="L41" s="99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</row>
    <row r="42" spans="1:31" s="100" customFormat="1" ht="14.45" customHeight="1">
      <c r="A42" s="96"/>
      <c r="B42" s="97"/>
      <c r="C42" s="96"/>
      <c r="D42" s="96"/>
      <c r="E42" s="96"/>
      <c r="F42" s="96"/>
      <c r="G42" s="96"/>
      <c r="H42" s="96"/>
      <c r="I42" s="96"/>
      <c r="J42" s="96"/>
      <c r="K42" s="96"/>
      <c r="L42" s="99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</row>
    <row r="43" spans="1:31" ht="14.45" customHeight="1">
      <c r="B43" s="91"/>
      <c r="L43" s="91"/>
    </row>
    <row r="44" spans="1:31" ht="14.45" customHeight="1">
      <c r="B44" s="91"/>
      <c r="L44" s="91"/>
    </row>
    <row r="45" spans="1:31" ht="14.45" customHeight="1">
      <c r="B45" s="91"/>
      <c r="L45" s="91"/>
    </row>
    <row r="46" spans="1:31" ht="14.45" customHeight="1">
      <c r="B46" s="91"/>
      <c r="L46" s="91"/>
    </row>
    <row r="47" spans="1:31" ht="14.45" customHeight="1">
      <c r="B47" s="91"/>
      <c r="L47" s="91"/>
    </row>
    <row r="48" spans="1:31" ht="14.45" customHeight="1">
      <c r="B48" s="91"/>
      <c r="L48" s="91"/>
    </row>
    <row r="49" spans="1:31" ht="14.45" customHeight="1">
      <c r="B49" s="91"/>
      <c r="L49" s="91"/>
    </row>
    <row r="50" spans="1:31" s="100" customFormat="1" ht="14.45" customHeight="1">
      <c r="B50" s="99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99"/>
    </row>
    <row r="51" spans="1:31">
      <c r="B51" s="91"/>
      <c r="L51" s="91"/>
    </row>
    <row r="52" spans="1:31">
      <c r="B52" s="91"/>
      <c r="L52" s="91"/>
    </row>
    <row r="53" spans="1:31">
      <c r="B53" s="91"/>
      <c r="L53" s="91"/>
    </row>
    <row r="54" spans="1:31">
      <c r="B54" s="91"/>
      <c r="L54" s="91"/>
    </row>
    <row r="55" spans="1:31">
      <c r="B55" s="91"/>
      <c r="L55" s="91"/>
    </row>
    <row r="56" spans="1:31">
      <c r="B56" s="91"/>
      <c r="L56" s="91"/>
    </row>
    <row r="57" spans="1:31">
      <c r="B57" s="91"/>
      <c r="L57" s="91"/>
    </row>
    <row r="58" spans="1:31">
      <c r="B58" s="91"/>
      <c r="L58" s="91"/>
    </row>
    <row r="59" spans="1:31">
      <c r="B59" s="91"/>
      <c r="L59" s="91"/>
    </row>
    <row r="60" spans="1:31">
      <c r="B60" s="91"/>
      <c r="L60" s="91"/>
    </row>
    <row r="61" spans="1:31" s="100" customFormat="1" ht="12.75">
      <c r="A61" s="96"/>
      <c r="B61" s="97"/>
      <c r="C61" s="96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99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</row>
    <row r="62" spans="1:31">
      <c r="B62" s="91"/>
      <c r="L62" s="91"/>
    </row>
    <row r="63" spans="1:31">
      <c r="B63" s="91"/>
      <c r="L63" s="91"/>
    </row>
    <row r="64" spans="1:31">
      <c r="B64" s="91"/>
      <c r="L64" s="91"/>
    </row>
    <row r="65" spans="1:31" s="100" customFormat="1" ht="12.75">
      <c r="A65" s="96"/>
      <c r="B65" s="97"/>
      <c r="C65" s="96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99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</row>
    <row r="66" spans="1:31">
      <c r="B66" s="91"/>
      <c r="L66" s="91"/>
    </row>
    <row r="67" spans="1:31">
      <c r="B67" s="91"/>
      <c r="L67" s="91"/>
    </row>
    <row r="68" spans="1:31">
      <c r="B68" s="91"/>
      <c r="L68" s="91"/>
    </row>
    <row r="69" spans="1:31">
      <c r="B69" s="91"/>
      <c r="L69" s="91"/>
    </row>
    <row r="70" spans="1:31">
      <c r="B70" s="91"/>
      <c r="L70" s="91"/>
    </row>
    <row r="71" spans="1:31">
      <c r="B71" s="91"/>
      <c r="L71" s="91"/>
    </row>
    <row r="72" spans="1:31">
      <c r="B72" s="91"/>
      <c r="L72" s="91"/>
    </row>
    <row r="73" spans="1:31">
      <c r="B73" s="91"/>
      <c r="L73" s="91"/>
    </row>
    <row r="74" spans="1:31">
      <c r="B74" s="91"/>
      <c r="L74" s="91"/>
    </row>
    <row r="75" spans="1:31">
      <c r="B75" s="91"/>
      <c r="L75" s="91"/>
    </row>
    <row r="76" spans="1:31" s="100" customFormat="1" ht="12.75">
      <c r="A76" s="96"/>
      <c r="B76" s="97"/>
      <c r="C76" s="96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99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</row>
    <row r="77" spans="1:31" s="100" customFormat="1" ht="14.45" customHeight="1">
      <c r="A77" s="96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99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</row>
    <row r="81" spans="1:31" s="100" customFormat="1" ht="6.95" customHeight="1">
      <c r="A81" s="96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99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</row>
    <row r="82" spans="1:31" s="100" customFormat="1" ht="24.95" customHeight="1">
      <c r="A82" s="96"/>
      <c r="B82" s="97"/>
      <c r="C82" s="92" t="s">
        <v>107</v>
      </c>
      <c r="D82" s="96"/>
      <c r="E82" s="96"/>
      <c r="F82" s="96"/>
      <c r="G82" s="96"/>
      <c r="H82" s="96"/>
      <c r="I82" s="96"/>
      <c r="J82" s="96"/>
      <c r="K82" s="96"/>
      <c r="L82" s="99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</row>
    <row r="83" spans="1:31" s="100" customFormat="1" ht="6.95" customHeight="1">
      <c r="A83" s="96"/>
      <c r="B83" s="97"/>
      <c r="C83" s="96"/>
      <c r="D83" s="96"/>
      <c r="E83" s="96"/>
      <c r="F83" s="96"/>
      <c r="G83" s="96"/>
      <c r="H83" s="96"/>
      <c r="I83" s="96"/>
      <c r="J83" s="96"/>
      <c r="K83" s="96"/>
      <c r="L83" s="99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</row>
    <row r="84" spans="1:31" s="100" customFormat="1" ht="12" customHeight="1">
      <c r="A84" s="96"/>
      <c r="B84" s="97"/>
      <c r="C84" s="94" t="s">
        <v>14</v>
      </c>
      <c r="D84" s="96"/>
      <c r="E84" s="96"/>
      <c r="F84" s="96"/>
      <c r="G84" s="96"/>
      <c r="H84" s="96"/>
      <c r="I84" s="96"/>
      <c r="J84" s="96"/>
      <c r="K84" s="96"/>
      <c r="L84" s="99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</row>
    <row r="85" spans="1:31" s="100" customFormat="1" ht="16.5" customHeight="1">
      <c r="A85" s="96"/>
      <c r="B85" s="97"/>
      <c r="C85" s="96"/>
      <c r="D85" s="96"/>
      <c r="E85" s="282" t="str">
        <f>E7</f>
        <v>Výuková stáj ŠZP Žabčice</v>
      </c>
      <c r="F85" s="283"/>
      <c r="G85" s="283"/>
      <c r="H85" s="283"/>
      <c r="I85" s="96"/>
      <c r="J85" s="96"/>
      <c r="K85" s="96"/>
      <c r="L85" s="99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</row>
    <row r="86" spans="1:31" ht="12" customHeight="1">
      <c r="B86" s="91"/>
      <c r="C86" s="94" t="s">
        <v>103</v>
      </c>
      <c r="L86" s="91"/>
    </row>
    <row r="87" spans="1:31" s="100" customFormat="1" ht="16.5" customHeight="1">
      <c r="A87" s="96"/>
      <c r="B87" s="97"/>
      <c r="C87" s="96"/>
      <c r="D87" s="96"/>
      <c r="E87" s="282" t="s">
        <v>104</v>
      </c>
      <c r="F87" s="279"/>
      <c r="G87" s="279"/>
      <c r="H87" s="279"/>
      <c r="I87" s="96"/>
      <c r="J87" s="96"/>
      <c r="K87" s="96"/>
      <c r="L87" s="99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</row>
    <row r="88" spans="1:31" s="100" customFormat="1" ht="12" customHeight="1">
      <c r="A88" s="96"/>
      <c r="B88" s="97"/>
      <c r="C88" s="94" t="s">
        <v>105</v>
      </c>
      <c r="D88" s="96"/>
      <c r="E88" s="96"/>
      <c r="F88" s="96"/>
      <c r="G88" s="96"/>
      <c r="H88" s="96"/>
      <c r="I88" s="96"/>
      <c r="J88" s="96"/>
      <c r="K88" s="96"/>
      <c r="L88" s="99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</row>
    <row r="89" spans="1:31" s="100" customFormat="1" ht="16.5" customHeight="1">
      <c r="A89" s="96"/>
      <c r="B89" s="97"/>
      <c r="C89" s="96"/>
      <c r="D89" s="96"/>
      <c r="E89" s="278" t="str">
        <f>E11</f>
        <v>SO 02.1 - Jímka, separátor, stáčecí plocha</v>
      </c>
      <c r="F89" s="279"/>
      <c r="G89" s="279"/>
      <c r="H89" s="279"/>
      <c r="I89" s="96"/>
      <c r="J89" s="96"/>
      <c r="K89" s="96"/>
      <c r="L89" s="99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</row>
    <row r="90" spans="1:31" s="100" customFormat="1" ht="6.95" customHeight="1">
      <c r="A90" s="96"/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9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</row>
    <row r="91" spans="1:31" s="100" customFormat="1" ht="12" customHeight="1">
      <c r="A91" s="96"/>
      <c r="B91" s="97"/>
      <c r="C91" s="94" t="s">
        <v>18</v>
      </c>
      <c r="D91" s="96"/>
      <c r="E91" s="96"/>
      <c r="F91" s="101" t="str">
        <f>F14</f>
        <v>Žabčice</v>
      </c>
      <c r="G91" s="96"/>
      <c r="H91" s="96"/>
      <c r="I91" s="94" t="s">
        <v>20</v>
      </c>
      <c r="J91" s="102" t="str">
        <f>IF(J14="","",J14)</f>
        <v>14. 2. 2024</v>
      </c>
      <c r="K91" s="96"/>
      <c r="L91" s="99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</row>
    <row r="92" spans="1:31" s="100" customFormat="1" ht="6.95" customHeight="1">
      <c r="A92" s="96"/>
      <c r="B92" s="97"/>
      <c r="C92" s="96"/>
      <c r="D92" s="96"/>
      <c r="E92" s="96"/>
      <c r="F92" s="96"/>
      <c r="G92" s="96"/>
      <c r="H92" s="96"/>
      <c r="I92" s="96"/>
      <c r="J92" s="96"/>
      <c r="K92" s="96"/>
      <c r="L92" s="99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</row>
    <row r="93" spans="1:31" s="100" customFormat="1" ht="15.2" customHeight="1">
      <c r="A93" s="96"/>
      <c r="B93" s="97"/>
      <c r="C93" s="94" t="s">
        <v>22</v>
      </c>
      <c r="D93" s="96"/>
      <c r="E93" s="96"/>
      <c r="F93" s="101" t="str">
        <f>E17</f>
        <v>Mendelova univerzita V Brně, ŠZP Žabčice</v>
      </c>
      <c r="G93" s="96"/>
      <c r="H93" s="96"/>
      <c r="I93" s="94" t="s">
        <v>28</v>
      </c>
      <c r="J93" s="133" t="str">
        <f>E23</f>
        <v>Ing. Jaroslav Onderka</v>
      </c>
      <c r="K93" s="96"/>
      <c r="L93" s="99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</row>
    <row r="94" spans="1:31" s="100" customFormat="1" ht="15.2" customHeight="1">
      <c r="A94" s="96"/>
      <c r="B94" s="97"/>
      <c r="C94" s="94" t="s">
        <v>26</v>
      </c>
      <c r="D94" s="96"/>
      <c r="E94" s="96"/>
      <c r="F94" s="101" t="str">
        <f>IF(E20="","",E20)</f>
        <v xml:space="preserve"> </v>
      </c>
      <c r="G94" s="96"/>
      <c r="H94" s="96"/>
      <c r="I94" s="94" t="s">
        <v>31</v>
      </c>
      <c r="J94" s="133" t="str">
        <f>E26</f>
        <v xml:space="preserve"> </v>
      </c>
      <c r="K94" s="96"/>
      <c r="L94" s="99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</row>
    <row r="95" spans="1:31" s="100" customFormat="1" ht="10.35" customHeight="1">
      <c r="A95" s="96"/>
      <c r="B95" s="97"/>
      <c r="C95" s="96"/>
      <c r="D95" s="96"/>
      <c r="E95" s="96"/>
      <c r="F95" s="96"/>
      <c r="G95" s="96"/>
      <c r="H95" s="96"/>
      <c r="I95" s="96"/>
      <c r="J95" s="96"/>
      <c r="K95" s="96"/>
      <c r="L95" s="99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</row>
    <row r="96" spans="1:31" s="100" customFormat="1" ht="29.25" customHeight="1">
      <c r="A96" s="96"/>
      <c r="B96" s="97"/>
      <c r="C96" s="134" t="s">
        <v>108</v>
      </c>
      <c r="D96" s="115"/>
      <c r="E96" s="115"/>
      <c r="F96" s="115"/>
      <c r="G96" s="115"/>
      <c r="H96" s="115"/>
      <c r="I96" s="115"/>
      <c r="J96" s="135" t="s">
        <v>109</v>
      </c>
      <c r="K96" s="115"/>
      <c r="L96" s="99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</row>
    <row r="97" spans="1:47" s="100" customFormat="1" ht="10.35" customHeight="1">
      <c r="A97" s="96"/>
      <c r="B97" s="97"/>
      <c r="C97" s="96"/>
      <c r="D97" s="96"/>
      <c r="E97" s="96"/>
      <c r="F97" s="96"/>
      <c r="G97" s="96"/>
      <c r="H97" s="96"/>
      <c r="I97" s="96"/>
      <c r="J97" s="96"/>
      <c r="K97" s="96"/>
      <c r="L97" s="99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</row>
    <row r="98" spans="1:47" s="100" customFormat="1" ht="22.9" customHeight="1">
      <c r="A98" s="96"/>
      <c r="B98" s="97"/>
      <c r="C98" s="136" t="s">
        <v>110</v>
      </c>
      <c r="D98" s="96"/>
      <c r="E98" s="96"/>
      <c r="F98" s="96"/>
      <c r="G98" s="96"/>
      <c r="H98" s="96"/>
      <c r="I98" s="96"/>
      <c r="J98" s="110">
        <f>J134</f>
        <v>0</v>
      </c>
      <c r="K98" s="96"/>
      <c r="L98" s="99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U98" s="88" t="s">
        <v>111</v>
      </c>
    </row>
    <row r="99" spans="1:47" s="137" customFormat="1" ht="24.95" customHeight="1">
      <c r="B99" s="138"/>
      <c r="D99" s="139" t="s">
        <v>112</v>
      </c>
      <c r="E99" s="140"/>
      <c r="F99" s="140"/>
      <c r="G99" s="140"/>
      <c r="H99" s="140"/>
      <c r="I99" s="140"/>
      <c r="J99" s="141">
        <f>J135</f>
        <v>0</v>
      </c>
      <c r="L99" s="138"/>
    </row>
    <row r="100" spans="1:47" s="142" customFormat="1" ht="19.899999999999999" customHeight="1">
      <c r="B100" s="143"/>
      <c r="D100" s="144" t="s">
        <v>113</v>
      </c>
      <c r="E100" s="145"/>
      <c r="F100" s="145"/>
      <c r="G100" s="145"/>
      <c r="H100" s="145"/>
      <c r="I100" s="145"/>
      <c r="J100" s="146">
        <f>J136</f>
        <v>0</v>
      </c>
      <c r="L100" s="143"/>
    </row>
    <row r="101" spans="1:47" s="142" customFormat="1" ht="19.899999999999999" customHeight="1">
      <c r="B101" s="143"/>
      <c r="D101" s="144" t="s">
        <v>114</v>
      </c>
      <c r="E101" s="145"/>
      <c r="F101" s="145"/>
      <c r="G101" s="145"/>
      <c r="H101" s="145"/>
      <c r="I101" s="145"/>
      <c r="J101" s="146">
        <f>J152</f>
        <v>0</v>
      </c>
      <c r="L101" s="143"/>
    </row>
    <row r="102" spans="1:47" s="142" customFormat="1" ht="19.899999999999999" customHeight="1">
      <c r="B102" s="143"/>
      <c r="D102" s="144" t="s">
        <v>115</v>
      </c>
      <c r="E102" s="145"/>
      <c r="F102" s="145"/>
      <c r="G102" s="145"/>
      <c r="H102" s="145"/>
      <c r="I102" s="145"/>
      <c r="J102" s="146">
        <f>J192</f>
        <v>0</v>
      </c>
      <c r="L102" s="143"/>
    </row>
    <row r="103" spans="1:47" s="142" customFormat="1" ht="19.899999999999999" customHeight="1">
      <c r="B103" s="143"/>
      <c r="D103" s="144" t="s">
        <v>116</v>
      </c>
      <c r="E103" s="145"/>
      <c r="F103" s="145"/>
      <c r="G103" s="145"/>
      <c r="H103" s="145"/>
      <c r="I103" s="145"/>
      <c r="J103" s="146">
        <f>J212</f>
        <v>0</v>
      </c>
      <c r="L103" s="143"/>
    </row>
    <row r="104" spans="1:47" s="142" customFormat="1" ht="19.899999999999999" customHeight="1">
      <c r="B104" s="143"/>
      <c r="D104" s="144" t="s">
        <v>117</v>
      </c>
      <c r="E104" s="145"/>
      <c r="F104" s="145"/>
      <c r="G104" s="145"/>
      <c r="H104" s="145"/>
      <c r="I104" s="145"/>
      <c r="J104" s="146">
        <f>J217</f>
        <v>0</v>
      </c>
      <c r="L104" s="143"/>
    </row>
    <row r="105" spans="1:47" s="142" customFormat="1" ht="19.899999999999999" customHeight="1">
      <c r="B105" s="143"/>
      <c r="D105" s="144" t="s">
        <v>119</v>
      </c>
      <c r="E105" s="145"/>
      <c r="F105" s="145"/>
      <c r="G105" s="145"/>
      <c r="H105" s="145"/>
      <c r="I105" s="145"/>
      <c r="J105" s="146">
        <f>J249</f>
        <v>0</v>
      </c>
      <c r="L105" s="143"/>
    </row>
    <row r="106" spans="1:47" s="142" customFormat="1" ht="19.899999999999999" customHeight="1">
      <c r="B106" s="143"/>
      <c r="D106" s="144" t="s">
        <v>120</v>
      </c>
      <c r="E106" s="145"/>
      <c r="F106" s="145"/>
      <c r="G106" s="145"/>
      <c r="H106" s="145"/>
      <c r="I106" s="145"/>
      <c r="J106" s="146">
        <f>J269</f>
        <v>0</v>
      </c>
      <c r="L106" s="143"/>
    </row>
    <row r="107" spans="1:47" s="142" customFormat="1" ht="19.899999999999999" customHeight="1">
      <c r="B107" s="143"/>
      <c r="D107" s="144" t="s">
        <v>121</v>
      </c>
      <c r="E107" s="145"/>
      <c r="F107" s="145"/>
      <c r="G107" s="145"/>
      <c r="H107" s="145"/>
      <c r="I107" s="145"/>
      <c r="J107" s="146">
        <f>J277</f>
        <v>0</v>
      </c>
      <c r="L107" s="143"/>
    </row>
    <row r="108" spans="1:47" s="137" customFormat="1" ht="24.95" customHeight="1">
      <c r="B108" s="138"/>
      <c r="D108" s="139" t="s">
        <v>122</v>
      </c>
      <c r="E108" s="140"/>
      <c r="F108" s="140"/>
      <c r="G108" s="140"/>
      <c r="H108" s="140"/>
      <c r="I108" s="140"/>
      <c r="J108" s="141">
        <f>J279</f>
        <v>0</v>
      </c>
      <c r="L108" s="138"/>
    </row>
    <row r="109" spans="1:47" s="142" customFormat="1" ht="19.899999999999999" customHeight="1">
      <c r="B109" s="143"/>
      <c r="D109" s="144" t="s">
        <v>123</v>
      </c>
      <c r="E109" s="145"/>
      <c r="F109" s="145"/>
      <c r="G109" s="145"/>
      <c r="H109" s="145"/>
      <c r="I109" s="145"/>
      <c r="J109" s="146">
        <f>J280</f>
        <v>0</v>
      </c>
      <c r="L109" s="143"/>
    </row>
    <row r="110" spans="1:47" s="142" customFormat="1" ht="19.899999999999999" customHeight="1">
      <c r="B110" s="143"/>
      <c r="D110" s="144" t="s">
        <v>964</v>
      </c>
      <c r="E110" s="145"/>
      <c r="F110" s="145"/>
      <c r="G110" s="145"/>
      <c r="H110" s="145"/>
      <c r="I110" s="145"/>
      <c r="J110" s="146">
        <f>J329</f>
        <v>0</v>
      </c>
      <c r="L110" s="143"/>
    </row>
    <row r="111" spans="1:47" s="142" customFormat="1" ht="19.899999999999999" customHeight="1">
      <c r="B111" s="143"/>
      <c r="D111" s="144" t="s">
        <v>124</v>
      </c>
      <c r="E111" s="145"/>
      <c r="F111" s="145"/>
      <c r="G111" s="145"/>
      <c r="H111" s="145"/>
      <c r="I111" s="145"/>
      <c r="J111" s="146">
        <f>J337</f>
        <v>0</v>
      </c>
      <c r="L111" s="143"/>
    </row>
    <row r="112" spans="1:47" s="142" customFormat="1" ht="19.899999999999999" customHeight="1">
      <c r="B112" s="143"/>
      <c r="D112" s="144" t="s">
        <v>125</v>
      </c>
      <c r="E112" s="145"/>
      <c r="F112" s="145"/>
      <c r="G112" s="145"/>
      <c r="H112" s="145"/>
      <c r="I112" s="145"/>
      <c r="J112" s="146">
        <f>J344</f>
        <v>0</v>
      </c>
      <c r="L112" s="143"/>
    </row>
    <row r="113" spans="1:31" s="100" customFormat="1" ht="21.75" customHeight="1">
      <c r="A113" s="96"/>
      <c r="B113" s="97"/>
      <c r="C113" s="96"/>
      <c r="D113" s="96"/>
      <c r="E113" s="96"/>
      <c r="F113" s="96"/>
      <c r="G113" s="96"/>
      <c r="H113" s="96"/>
      <c r="I113" s="96"/>
      <c r="J113" s="96"/>
      <c r="K113" s="96"/>
      <c r="L113" s="99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</row>
    <row r="114" spans="1:31" s="100" customFormat="1" ht="6.95" customHeight="1">
      <c r="A114" s="96"/>
      <c r="B114" s="129"/>
      <c r="C114" s="130"/>
      <c r="D114" s="130"/>
      <c r="E114" s="130"/>
      <c r="F114" s="130"/>
      <c r="G114" s="130"/>
      <c r="H114" s="130"/>
      <c r="I114" s="130"/>
      <c r="J114" s="130"/>
      <c r="K114" s="130"/>
      <c r="L114" s="99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</row>
    <row r="118" spans="1:31" s="100" customFormat="1" ht="6.95" customHeight="1">
      <c r="A118" s="96"/>
      <c r="B118" s="131"/>
      <c r="C118" s="132"/>
      <c r="D118" s="132"/>
      <c r="E118" s="132"/>
      <c r="F118" s="132"/>
      <c r="G118" s="132"/>
      <c r="H118" s="132"/>
      <c r="I118" s="132"/>
      <c r="J118" s="132"/>
      <c r="K118" s="132"/>
      <c r="L118" s="99"/>
      <c r="S118" s="96"/>
      <c r="T118" s="96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</row>
    <row r="119" spans="1:31" s="100" customFormat="1" ht="24.95" customHeight="1">
      <c r="A119" s="96"/>
      <c r="B119" s="97"/>
      <c r="C119" s="92" t="s">
        <v>129</v>
      </c>
      <c r="D119" s="96"/>
      <c r="E119" s="96"/>
      <c r="F119" s="96"/>
      <c r="G119" s="96"/>
      <c r="H119" s="96"/>
      <c r="I119" s="96"/>
      <c r="J119" s="96"/>
      <c r="K119" s="96"/>
      <c r="L119" s="99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</row>
    <row r="120" spans="1:31" s="100" customFormat="1" ht="6.95" customHeight="1">
      <c r="A120" s="96"/>
      <c r="B120" s="97"/>
      <c r="C120" s="96"/>
      <c r="D120" s="96"/>
      <c r="E120" s="96"/>
      <c r="F120" s="96"/>
      <c r="G120" s="96"/>
      <c r="H120" s="96"/>
      <c r="I120" s="96"/>
      <c r="J120" s="96"/>
      <c r="K120" s="96"/>
      <c r="L120" s="99"/>
      <c r="S120" s="96"/>
      <c r="T120" s="96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</row>
    <row r="121" spans="1:31" s="100" customFormat="1" ht="12" customHeight="1">
      <c r="A121" s="96"/>
      <c r="B121" s="97"/>
      <c r="C121" s="94" t="s">
        <v>14</v>
      </c>
      <c r="D121" s="96"/>
      <c r="E121" s="96"/>
      <c r="F121" s="96"/>
      <c r="G121" s="96"/>
      <c r="H121" s="96"/>
      <c r="I121" s="96"/>
      <c r="J121" s="96"/>
      <c r="K121" s="96"/>
      <c r="L121" s="99"/>
      <c r="S121" s="96"/>
      <c r="T121" s="96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</row>
    <row r="122" spans="1:31" s="100" customFormat="1" ht="16.5" customHeight="1">
      <c r="A122" s="96"/>
      <c r="B122" s="97"/>
      <c r="C122" s="96"/>
      <c r="D122" s="96"/>
      <c r="E122" s="282" t="str">
        <f>E7</f>
        <v>Výuková stáj ŠZP Žabčice</v>
      </c>
      <c r="F122" s="283"/>
      <c r="G122" s="283"/>
      <c r="H122" s="283"/>
      <c r="I122" s="96"/>
      <c r="J122" s="96"/>
      <c r="K122" s="96"/>
      <c r="L122" s="99"/>
      <c r="S122" s="96"/>
      <c r="T122" s="96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</row>
    <row r="123" spans="1:31" ht="12" customHeight="1">
      <c r="B123" s="91"/>
      <c r="C123" s="94" t="s">
        <v>103</v>
      </c>
      <c r="L123" s="91"/>
    </row>
    <row r="124" spans="1:31" s="100" customFormat="1" ht="16.5" customHeight="1">
      <c r="A124" s="96"/>
      <c r="B124" s="97"/>
      <c r="C124" s="96"/>
      <c r="D124" s="96"/>
      <c r="E124" s="282" t="s">
        <v>104</v>
      </c>
      <c r="F124" s="279"/>
      <c r="G124" s="279"/>
      <c r="H124" s="279"/>
      <c r="I124" s="96"/>
      <c r="J124" s="96"/>
      <c r="K124" s="96"/>
      <c r="L124" s="99"/>
      <c r="S124" s="96"/>
      <c r="T124" s="96"/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</row>
    <row r="125" spans="1:31" s="100" customFormat="1" ht="12" customHeight="1">
      <c r="A125" s="96"/>
      <c r="B125" s="97"/>
      <c r="C125" s="94" t="s">
        <v>105</v>
      </c>
      <c r="D125" s="96"/>
      <c r="E125" s="96"/>
      <c r="F125" s="96"/>
      <c r="G125" s="96"/>
      <c r="H125" s="96"/>
      <c r="I125" s="96"/>
      <c r="J125" s="96"/>
      <c r="K125" s="96"/>
      <c r="L125" s="99"/>
      <c r="S125" s="96"/>
      <c r="T125" s="96"/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</row>
    <row r="126" spans="1:31" s="100" customFormat="1" ht="16.5" customHeight="1">
      <c r="A126" s="96"/>
      <c r="B126" s="97"/>
      <c r="C126" s="96"/>
      <c r="D126" s="96"/>
      <c r="E126" s="278" t="str">
        <f>E11</f>
        <v>SO 02.1 - Jímka, separátor, stáčecí plocha</v>
      </c>
      <c r="F126" s="279"/>
      <c r="G126" s="279"/>
      <c r="H126" s="279"/>
      <c r="I126" s="96"/>
      <c r="J126" s="96"/>
      <c r="K126" s="96"/>
      <c r="L126" s="99"/>
      <c r="S126" s="96"/>
      <c r="T126" s="96"/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</row>
    <row r="127" spans="1:31" s="100" customFormat="1" ht="6.95" customHeight="1">
      <c r="A127" s="96"/>
      <c r="B127" s="97"/>
      <c r="C127" s="96"/>
      <c r="D127" s="96"/>
      <c r="E127" s="96"/>
      <c r="F127" s="96"/>
      <c r="G127" s="96"/>
      <c r="H127" s="96"/>
      <c r="I127" s="96"/>
      <c r="J127" s="96"/>
      <c r="K127" s="96"/>
      <c r="L127" s="99"/>
      <c r="S127" s="96"/>
      <c r="T127" s="96"/>
      <c r="U127" s="96"/>
      <c r="V127" s="96"/>
      <c r="W127" s="96"/>
      <c r="X127" s="96"/>
      <c r="Y127" s="96"/>
      <c r="Z127" s="96"/>
      <c r="AA127" s="96"/>
      <c r="AB127" s="96"/>
      <c r="AC127" s="96"/>
      <c r="AD127" s="96"/>
      <c r="AE127" s="96"/>
    </row>
    <row r="128" spans="1:31" s="100" customFormat="1" ht="12" customHeight="1">
      <c r="A128" s="96"/>
      <c r="B128" s="97"/>
      <c r="C128" s="94" t="s">
        <v>18</v>
      </c>
      <c r="D128" s="96"/>
      <c r="E128" s="96"/>
      <c r="F128" s="101" t="str">
        <f>F14</f>
        <v>Žabčice</v>
      </c>
      <c r="G128" s="96"/>
      <c r="H128" s="96"/>
      <c r="I128" s="94" t="s">
        <v>20</v>
      </c>
      <c r="J128" s="102" t="str">
        <f>IF(J14="","",J14)</f>
        <v>14. 2. 2024</v>
      </c>
      <c r="K128" s="96"/>
      <c r="L128" s="99"/>
      <c r="S128" s="96"/>
      <c r="T128" s="96"/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</row>
    <row r="129" spans="1:65" s="100" customFormat="1" ht="6.95" customHeight="1">
      <c r="A129" s="96"/>
      <c r="B129" s="97"/>
      <c r="C129" s="96"/>
      <c r="D129" s="96"/>
      <c r="E129" s="96"/>
      <c r="F129" s="96"/>
      <c r="G129" s="96"/>
      <c r="H129" s="96"/>
      <c r="I129" s="96"/>
      <c r="J129" s="96"/>
      <c r="K129" s="96"/>
      <c r="L129" s="99"/>
      <c r="S129" s="96"/>
      <c r="T129" s="96"/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</row>
    <row r="130" spans="1:65" s="100" customFormat="1" ht="15.2" customHeight="1">
      <c r="A130" s="96"/>
      <c r="B130" s="97"/>
      <c r="C130" s="94" t="s">
        <v>22</v>
      </c>
      <c r="D130" s="96"/>
      <c r="E130" s="96"/>
      <c r="F130" s="101" t="str">
        <f>E17</f>
        <v>Mendelova univerzita V Brně, ŠZP Žabčice</v>
      </c>
      <c r="G130" s="96"/>
      <c r="H130" s="96"/>
      <c r="I130" s="94" t="s">
        <v>28</v>
      </c>
      <c r="J130" s="133" t="str">
        <f>E23</f>
        <v>Ing. Jaroslav Onderka</v>
      </c>
      <c r="K130" s="96"/>
      <c r="L130" s="99"/>
      <c r="S130" s="96"/>
      <c r="T130" s="96"/>
      <c r="U130" s="96"/>
      <c r="V130" s="96"/>
      <c r="W130" s="96"/>
      <c r="X130" s="96"/>
      <c r="Y130" s="96"/>
      <c r="Z130" s="96"/>
      <c r="AA130" s="96"/>
      <c r="AB130" s="96"/>
      <c r="AC130" s="96"/>
      <c r="AD130" s="96"/>
      <c r="AE130" s="96"/>
    </row>
    <row r="131" spans="1:65" s="100" customFormat="1" ht="15.2" customHeight="1">
      <c r="A131" s="96"/>
      <c r="B131" s="97"/>
      <c r="C131" s="94" t="s">
        <v>26</v>
      </c>
      <c r="D131" s="96"/>
      <c r="E131" s="96"/>
      <c r="F131" s="101" t="str">
        <f>IF(E20="","",E20)</f>
        <v xml:space="preserve"> </v>
      </c>
      <c r="G131" s="96"/>
      <c r="H131" s="96"/>
      <c r="I131" s="94" t="s">
        <v>31</v>
      </c>
      <c r="J131" s="133" t="str">
        <f>E26</f>
        <v xml:space="preserve"> </v>
      </c>
      <c r="K131" s="96"/>
      <c r="L131" s="99"/>
      <c r="S131" s="96"/>
      <c r="T131" s="96"/>
      <c r="U131" s="96"/>
      <c r="V131" s="96"/>
      <c r="W131" s="96"/>
      <c r="X131" s="96"/>
      <c r="Y131" s="96"/>
      <c r="Z131" s="96"/>
      <c r="AA131" s="96"/>
      <c r="AB131" s="96"/>
      <c r="AC131" s="96"/>
      <c r="AD131" s="96"/>
      <c r="AE131" s="96"/>
    </row>
    <row r="132" spans="1:65" s="100" customFormat="1" ht="10.35" customHeight="1">
      <c r="A132" s="96"/>
      <c r="B132" s="97"/>
      <c r="C132" s="96"/>
      <c r="D132" s="96"/>
      <c r="E132" s="96"/>
      <c r="F132" s="96"/>
      <c r="G132" s="96"/>
      <c r="H132" s="96"/>
      <c r="I132" s="96"/>
      <c r="J132" s="96"/>
      <c r="K132" s="96"/>
      <c r="L132" s="99"/>
      <c r="S132" s="96"/>
      <c r="T132" s="96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</row>
    <row r="133" spans="1:65" s="157" customFormat="1" ht="29.25" customHeight="1">
      <c r="A133" s="147"/>
      <c r="B133" s="148"/>
      <c r="C133" s="149" t="s">
        <v>130</v>
      </c>
      <c r="D133" s="150" t="s">
        <v>58</v>
      </c>
      <c r="E133" s="150" t="s">
        <v>54</v>
      </c>
      <c r="F133" s="150" t="s">
        <v>55</v>
      </c>
      <c r="G133" s="150" t="s">
        <v>131</v>
      </c>
      <c r="H133" s="150" t="s">
        <v>132</v>
      </c>
      <c r="I133" s="150" t="s">
        <v>133</v>
      </c>
      <c r="J133" s="151" t="s">
        <v>109</v>
      </c>
      <c r="K133" s="152" t="s">
        <v>134</v>
      </c>
      <c r="L133" s="153"/>
      <c r="M133" s="154" t="s">
        <v>1</v>
      </c>
      <c r="N133" s="155" t="s">
        <v>37</v>
      </c>
      <c r="O133" s="155" t="s">
        <v>135</v>
      </c>
      <c r="P133" s="155" t="s">
        <v>136</v>
      </c>
      <c r="Q133" s="155" t="s">
        <v>137</v>
      </c>
      <c r="R133" s="155" t="s">
        <v>138</v>
      </c>
      <c r="S133" s="155" t="s">
        <v>139</v>
      </c>
      <c r="T133" s="156" t="s">
        <v>140</v>
      </c>
      <c r="U133" s="147"/>
      <c r="V133" s="147"/>
      <c r="W133" s="147"/>
      <c r="X133" s="147"/>
      <c r="Y133" s="147"/>
      <c r="Z133" s="147"/>
      <c r="AA133" s="147"/>
      <c r="AB133" s="147"/>
      <c r="AC133" s="147"/>
      <c r="AD133" s="147"/>
      <c r="AE133" s="147"/>
    </row>
    <row r="134" spans="1:65" s="100" customFormat="1" ht="22.9" customHeight="1">
      <c r="A134" s="96"/>
      <c r="B134" s="97"/>
      <c r="C134" s="158" t="s">
        <v>141</v>
      </c>
      <c r="D134" s="96"/>
      <c r="E134" s="96"/>
      <c r="F134" s="96"/>
      <c r="G134" s="96"/>
      <c r="H134" s="96"/>
      <c r="I134" s="96"/>
      <c r="J134" s="159">
        <f>BK134</f>
        <v>0</v>
      </c>
      <c r="K134" s="96"/>
      <c r="L134" s="97"/>
      <c r="M134" s="160"/>
      <c r="N134" s="161"/>
      <c r="O134" s="108"/>
      <c r="P134" s="162">
        <f>P135+P279</f>
        <v>613.595553</v>
      </c>
      <c r="Q134" s="108"/>
      <c r="R134" s="162">
        <f>R135+R279</f>
        <v>408.61916577</v>
      </c>
      <c r="S134" s="108"/>
      <c r="T134" s="163">
        <f>T135+T279</f>
        <v>0</v>
      </c>
      <c r="U134" s="96"/>
      <c r="V134" s="96"/>
      <c r="W134" s="96"/>
      <c r="X134" s="96"/>
      <c r="Y134" s="96"/>
      <c r="Z134" s="96"/>
      <c r="AA134" s="96"/>
      <c r="AB134" s="96"/>
      <c r="AC134" s="96"/>
      <c r="AD134" s="96"/>
      <c r="AE134" s="96"/>
      <c r="AT134" s="88" t="s">
        <v>72</v>
      </c>
      <c r="AU134" s="88" t="s">
        <v>111</v>
      </c>
      <c r="BK134" s="164">
        <f>BK135+BK279</f>
        <v>0</v>
      </c>
    </row>
    <row r="135" spans="1:65" s="165" customFormat="1" ht="25.9" customHeight="1">
      <c r="B135" s="166"/>
      <c r="D135" s="167" t="s">
        <v>72</v>
      </c>
      <c r="E135" s="168" t="s">
        <v>142</v>
      </c>
      <c r="F135" s="168" t="s">
        <v>143</v>
      </c>
      <c r="J135" s="169">
        <f>BK135</f>
        <v>0</v>
      </c>
      <c r="L135" s="166"/>
      <c r="M135" s="170"/>
      <c r="N135" s="171"/>
      <c r="O135" s="171"/>
      <c r="P135" s="172">
        <f>P136+P152+P192+P212+P217+P249+P269+P277</f>
        <v>576.568085</v>
      </c>
      <c r="Q135" s="171"/>
      <c r="R135" s="172">
        <f>R136+R152+R192+R212+R217+R249+R269+R277</f>
        <v>408.24007977000002</v>
      </c>
      <c r="S135" s="171"/>
      <c r="T135" s="173">
        <f>T136+T152+T192+T212+T217+T249+T269+T277</f>
        <v>0</v>
      </c>
      <c r="AR135" s="167" t="s">
        <v>80</v>
      </c>
      <c r="AT135" s="174" t="s">
        <v>72</v>
      </c>
      <c r="AU135" s="174" t="s">
        <v>73</v>
      </c>
      <c r="AY135" s="167" t="s">
        <v>144</v>
      </c>
      <c r="BK135" s="175">
        <f>BK136+BK152+BK192+BK212+BK217+BK249+BK269+BK277</f>
        <v>0</v>
      </c>
    </row>
    <row r="136" spans="1:65" s="165" customFormat="1" ht="22.9" customHeight="1">
      <c r="B136" s="166"/>
      <c r="D136" s="167" t="s">
        <v>72</v>
      </c>
      <c r="E136" s="176" t="s">
        <v>80</v>
      </c>
      <c r="F136" s="176" t="s">
        <v>145</v>
      </c>
      <c r="J136" s="177">
        <f>BK136</f>
        <v>0</v>
      </c>
      <c r="L136" s="166"/>
      <c r="M136" s="170"/>
      <c r="N136" s="171"/>
      <c r="O136" s="171"/>
      <c r="P136" s="172">
        <f>SUM(P137:P151)</f>
        <v>193.37075999999996</v>
      </c>
      <c r="Q136" s="171"/>
      <c r="R136" s="172">
        <f>SUM(R137:R151)</f>
        <v>63.881999999999998</v>
      </c>
      <c r="S136" s="171"/>
      <c r="T136" s="173">
        <f>SUM(T137:T151)</f>
        <v>0</v>
      </c>
      <c r="AR136" s="167" t="s">
        <v>80</v>
      </c>
      <c r="AT136" s="174" t="s">
        <v>72</v>
      </c>
      <c r="AU136" s="174" t="s">
        <v>80</v>
      </c>
      <c r="AY136" s="167" t="s">
        <v>144</v>
      </c>
      <c r="BK136" s="175">
        <f>SUM(BK137:BK151)</f>
        <v>0</v>
      </c>
    </row>
    <row r="137" spans="1:65" s="100" customFormat="1" ht="33" customHeight="1">
      <c r="A137" s="96"/>
      <c r="B137" s="97"/>
      <c r="C137" s="178" t="s">
        <v>80</v>
      </c>
      <c r="D137" s="178" t="s">
        <v>146</v>
      </c>
      <c r="E137" s="179" t="s">
        <v>965</v>
      </c>
      <c r="F137" s="180" t="s">
        <v>966</v>
      </c>
      <c r="G137" s="181" t="s">
        <v>149</v>
      </c>
      <c r="H137" s="182">
        <v>585.97199999999998</v>
      </c>
      <c r="I137" s="74"/>
      <c r="J137" s="183">
        <f>ROUND(I137*H137,2)</f>
        <v>0</v>
      </c>
      <c r="K137" s="184"/>
      <c r="L137" s="97"/>
      <c r="M137" s="185" t="s">
        <v>1</v>
      </c>
      <c r="N137" s="186" t="s">
        <v>38</v>
      </c>
      <c r="O137" s="187">
        <v>0.214</v>
      </c>
      <c r="P137" s="187">
        <f>O137*H137</f>
        <v>125.39800799999999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96"/>
      <c r="V137" s="96"/>
      <c r="W137" s="96"/>
      <c r="X137" s="96"/>
      <c r="Y137" s="96"/>
      <c r="Z137" s="96"/>
      <c r="AA137" s="96"/>
      <c r="AB137" s="96"/>
      <c r="AC137" s="96"/>
      <c r="AD137" s="96"/>
      <c r="AE137" s="96"/>
      <c r="AR137" s="189" t="s">
        <v>150</v>
      </c>
      <c r="AT137" s="189" t="s">
        <v>146</v>
      </c>
      <c r="AU137" s="189" t="s">
        <v>82</v>
      </c>
      <c r="AY137" s="88" t="s">
        <v>144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88" t="s">
        <v>80</v>
      </c>
      <c r="BK137" s="190">
        <f>ROUND(I137*H137,2)</f>
        <v>0</v>
      </c>
      <c r="BL137" s="88" t="s">
        <v>150</v>
      </c>
      <c r="BM137" s="189" t="s">
        <v>967</v>
      </c>
    </row>
    <row r="138" spans="1:65" s="191" customFormat="1">
      <c r="B138" s="192"/>
      <c r="D138" s="193" t="s">
        <v>152</v>
      </c>
      <c r="E138" s="194" t="s">
        <v>1</v>
      </c>
      <c r="F138" s="195" t="s">
        <v>968</v>
      </c>
      <c r="H138" s="194" t="s">
        <v>1</v>
      </c>
      <c r="I138" s="234"/>
      <c r="L138" s="192"/>
      <c r="M138" s="196"/>
      <c r="N138" s="197"/>
      <c r="O138" s="197"/>
      <c r="P138" s="197"/>
      <c r="Q138" s="197"/>
      <c r="R138" s="197"/>
      <c r="S138" s="197"/>
      <c r="T138" s="198"/>
      <c r="AT138" s="194" t="s">
        <v>152</v>
      </c>
      <c r="AU138" s="194" t="s">
        <v>82</v>
      </c>
      <c r="AV138" s="191" t="s">
        <v>80</v>
      </c>
      <c r="AW138" s="191" t="s">
        <v>30</v>
      </c>
      <c r="AX138" s="191" t="s">
        <v>73</v>
      </c>
      <c r="AY138" s="194" t="s">
        <v>144</v>
      </c>
    </row>
    <row r="139" spans="1:65" s="199" customFormat="1">
      <c r="B139" s="200"/>
      <c r="D139" s="193" t="s">
        <v>152</v>
      </c>
      <c r="E139" s="201" t="s">
        <v>1</v>
      </c>
      <c r="F139" s="202" t="s">
        <v>969</v>
      </c>
      <c r="H139" s="203">
        <v>566.83199999999999</v>
      </c>
      <c r="I139" s="235"/>
      <c r="L139" s="200"/>
      <c r="M139" s="204"/>
      <c r="N139" s="205"/>
      <c r="O139" s="205"/>
      <c r="P139" s="205"/>
      <c r="Q139" s="205"/>
      <c r="R139" s="205"/>
      <c r="S139" s="205"/>
      <c r="T139" s="206"/>
      <c r="AT139" s="201" t="s">
        <v>152</v>
      </c>
      <c r="AU139" s="201" t="s">
        <v>82</v>
      </c>
      <c r="AV139" s="199" t="s">
        <v>82</v>
      </c>
      <c r="AW139" s="199" t="s">
        <v>30</v>
      </c>
      <c r="AX139" s="199" t="s">
        <v>73</v>
      </c>
      <c r="AY139" s="201" t="s">
        <v>144</v>
      </c>
    </row>
    <row r="140" spans="1:65" s="191" customFormat="1">
      <c r="B140" s="192"/>
      <c r="D140" s="193" t="s">
        <v>152</v>
      </c>
      <c r="E140" s="194" t="s">
        <v>1</v>
      </c>
      <c r="F140" s="195" t="s">
        <v>970</v>
      </c>
      <c r="H140" s="194" t="s">
        <v>1</v>
      </c>
      <c r="I140" s="234"/>
      <c r="L140" s="192"/>
      <c r="M140" s="196"/>
      <c r="N140" s="197"/>
      <c r="O140" s="197"/>
      <c r="P140" s="197"/>
      <c r="Q140" s="197"/>
      <c r="R140" s="197"/>
      <c r="S140" s="197"/>
      <c r="T140" s="198"/>
      <c r="AT140" s="194" t="s">
        <v>152</v>
      </c>
      <c r="AU140" s="194" t="s">
        <v>82</v>
      </c>
      <c r="AV140" s="191" t="s">
        <v>80</v>
      </c>
      <c r="AW140" s="191" t="s">
        <v>30</v>
      </c>
      <c r="AX140" s="191" t="s">
        <v>73</v>
      </c>
      <c r="AY140" s="194" t="s">
        <v>144</v>
      </c>
    </row>
    <row r="141" spans="1:65" s="199" customFormat="1">
      <c r="B141" s="200"/>
      <c r="D141" s="193" t="s">
        <v>152</v>
      </c>
      <c r="E141" s="201" t="s">
        <v>1</v>
      </c>
      <c r="F141" s="202" t="s">
        <v>971</v>
      </c>
      <c r="H141" s="203">
        <v>12.04</v>
      </c>
      <c r="I141" s="235"/>
      <c r="L141" s="200"/>
      <c r="M141" s="204"/>
      <c r="N141" s="205"/>
      <c r="O141" s="205"/>
      <c r="P141" s="205"/>
      <c r="Q141" s="205"/>
      <c r="R141" s="205"/>
      <c r="S141" s="205"/>
      <c r="T141" s="206"/>
      <c r="AT141" s="201" t="s">
        <v>152</v>
      </c>
      <c r="AU141" s="201" t="s">
        <v>82</v>
      </c>
      <c r="AV141" s="199" t="s">
        <v>82</v>
      </c>
      <c r="AW141" s="199" t="s">
        <v>30</v>
      </c>
      <c r="AX141" s="199" t="s">
        <v>73</v>
      </c>
      <c r="AY141" s="201" t="s">
        <v>144</v>
      </c>
    </row>
    <row r="142" spans="1:65" s="191" customFormat="1">
      <c r="B142" s="192"/>
      <c r="D142" s="193" t="s">
        <v>152</v>
      </c>
      <c r="E142" s="194" t="s">
        <v>1</v>
      </c>
      <c r="F142" s="195" t="s">
        <v>972</v>
      </c>
      <c r="H142" s="194" t="s">
        <v>1</v>
      </c>
      <c r="I142" s="234"/>
      <c r="L142" s="192"/>
      <c r="M142" s="196"/>
      <c r="N142" s="197"/>
      <c r="O142" s="197"/>
      <c r="P142" s="197"/>
      <c r="Q142" s="197"/>
      <c r="R142" s="197"/>
      <c r="S142" s="197"/>
      <c r="T142" s="198"/>
      <c r="AT142" s="194" t="s">
        <v>152</v>
      </c>
      <c r="AU142" s="194" t="s">
        <v>82</v>
      </c>
      <c r="AV142" s="191" t="s">
        <v>80</v>
      </c>
      <c r="AW142" s="191" t="s">
        <v>30</v>
      </c>
      <c r="AX142" s="191" t="s">
        <v>73</v>
      </c>
      <c r="AY142" s="194" t="s">
        <v>144</v>
      </c>
    </row>
    <row r="143" spans="1:65" s="199" customFormat="1">
      <c r="B143" s="200"/>
      <c r="D143" s="193" t="s">
        <v>152</v>
      </c>
      <c r="E143" s="201" t="s">
        <v>1</v>
      </c>
      <c r="F143" s="202" t="s">
        <v>973</v>
      </c>
      <c r="H143" s="203">
        <v>7.1</v>
      </c>
      <c r="I143" s="235"/>
      <c r="L143" s="200"/>
      <c r="M143" s="204"/>
      <c r="N143" s="205"/>
      <c r="O143" s="205"/>
      <c r="P143" s="205"/>
      <c r="Q143" s="205"/>
      <c r="R143" s="205"/>
      <c r="S143" s="205"/>
      <c r="T143" s="206"/>
      <c r="AT143" s="201" t="s">
        <v>152</v>
      </c>
      <c r="AU143" s="201" t="s">
        <v>82</v>
      </c>
      <c r="AV143" s="199" t="s">
        <v>82</v>
      </c>
      <c r="AW143" s="199" t="s">
        <v>30</v>
      </c>
      <c r="AX143" s="199" t="s">
        <v>73</v>
      </c>
      <c r="AY143" s="201" t="s">
        <v>144</v>
      </c>
    </row>
    <row r="144" spans="1:65" s="207" customFormat="1">
      <c r="B144" s="208"/>
      <c r="D144" s="193" t="s">
        <v>152</v>
      </c>
      <c r="E144" s="209" t="s">
        <v>1</v>
      </c>
      <c r="F144" s="210" t="s">
        <v>165</v>
      </c>
      <c r="H144" s="211">
        <v>585.97199999999998</v>
      </c>
      <c r="I144" s="236"/>
      <c r="L144" s="208"/>
      <c r="M144" s="212"/>
      <c r="N144" s="213"/>
      <c r="O144" s="213"/>
      <c r="P144" s="213"/>
      <c r="Q144" s="213"/>
      <c r="R144" s="213"/>
      <c r="S144" s="213"/>
      <c r="T144" s="214"/>
      <c r="AT144" s="209" t="s">
        <v>152</v>
      </c>
      <c r="AU144" s="209" t="s">
        <v>82</v>
      </c>
      <c r="AV144" s="207" t="s">
        <v>150</v>
      </c>
      <c r="AW144" s="207" t="s">
        <v>30</v>
      </c>
      <c r="AX144" s="207" t="s">
        <v>80</v>
      </c>
      <c r="AY144" s="209" t="s">
        <v>144</v>
      </c>
    </row>
    <row r="145" spans="1:65" s="100" customFormat="1" ht="37.9" customHeight="1">
      <c r="A145" s="96"/>
      <c r="B145" s="97"/>
      <c r="C145" s="178" t="s">
        <v>82</v>
      </c>
      <c r="D145" s="178" t="s">
        <v>146</v>
      </c>
      <c r="E145" s="179" t="s">
        <v>170</v>
      </c>
      <c r="F145" s="180" t="s">
        <v>171</v>
      </c>
      <c r="G145" s="181" t="s">
        <v>149</v>
      </c>
      <c r="H145" s="182">
        <v>585.97199999999998</v>
      </c>
      <c r="I145" s="74"/>
      <c r="J145" s="183">
        <f>ROUND(I145*H145,2)</f>
        <v>0</v>
      </c>
      <c r="K145" s="184"/>
      <c r="L145" s="97"/>
      <c r="M145" s="185" t="s">
        <v>1</v>
      </c>
      <c r="N145" s="186" t="s">
        <v>38</v>
      </c>
      <c r="O145" s="187">
        <v>4.3999999999999997E-2</v>
      </c>
      <c r="P145" s="187">
        <f>O145*H145</f>
        <v>25.782767999999997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96"/>
      <c r="V145" s="96"/>
      <c r="W145" s="96"/>
      <c r="X145" s="96"/>
      <c r="Y145" s="96"/>
      <c r="Z145" s="96"/>
      <c r="AA145" s="96"/>
      <c r="AB145" s="96"/>
      <c r="AC145" s="96"/>
      <c r="AD145" s="96"/>
      <c r="AE145" s="96"/>
      <c r="AR145" s="189" t="s">
        <v>150</v>
      </c>
      <c r="AT145" s="189" t="s">
        <v>146</v>
      </c>
      <c r="AU145" s="189" t="s">
        <v>82</v>
      </c>
      <c r="AY145" s="88" t="s">
        <v>144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88" t="s">
        <v>80</v>
      </c>
      <c r="BK145" s="190">
        <f>ROUND(I145*H145,2)</f>
        <v>0</v>
      </c>
      <c r="BL145" s="88" t="s">
        <v>150</v>
      </c>
      <c r="BM145" s="189" t="s">
        <v>974</v>
      </c>
    </row>
    <row r="146" spans="1:65" s="100" customFormat="1" ht="24.2" customHeight="1">
      <c r="A146" s="96"/>
      <c r="B146" s="97"/>
      <c r="C146" s="178" t="s">
        <v>169</v>
      </c>
      <c r="D146" s="178" t="s">
        <v>146</v>
      </c>
      <c r="E146" s="179" t="s">
        <v>975</v>
      </c>
      <c r="F146" s="180" t="s">
        <v>976</v>
      </c>
      <c r="G146" s="181" t="s">
        <v>149</v>
      </c>
      <c r="H146" s="182">
        <v>585.97199999999998</v>
      </c>
      <c r="I146" s="74"/>
      <c r="J146" s="183">
        <f>ROUND(I146*H146,2)</f>
        <v>0</v>
      </c>
      <c r="K146" s="184"/>
      <c r="L146" s="97"/>
      <c r="M146" s="185" t="s">
        <v>1</v>
      </c>
      <c r="N146" s="186" t="s">
        <v>38</v>
      </c>
      <c r="O146" s="187">
        <v>7.1999999999999995E-2</v>
      </c>
      <c r="P146" s="187">
        <f>O146*H146</f>
        <v>42.189983999999995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96"/>
      <c r="V146" s="96"/>
      <c r="W146" s="96"/>
      <c r="X146" s="96"/>
      <c r="Y146" s="96"/>
      <c r="Z146" s="96"/>
      <c r="AA146" s="96"/>
      <c r="AB146" s="96"/>
      <c r="AC146" s="96"/>
      <c r="AD146" s="96"/>
      <c r="AE146" s="96"/>
      <c r="AR146" s="189" t="s">
        <v>150</v>
      </c>
      <c r="AT146" s="189" t="s">
        <v>146</v>
      </c>
      <c r="AU146" s="189" t="s">
        <v>82</v>
      </c>
      <c r="AY146" s="88" t="s">
        <v>144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88" t="s">
        <v>80</v>
      </c>
      <c r="BK146" s="190">
        <f>ROUND(I146*H146,2)</f>
        <v>0</v>
      </c>
      <c r="BL146" s="88" t="s">
        <v>150</v>
      </c>
      <c r="BM146" s="189" t="s">
        <v>977</v>
      </c>
    </row>
    <row r="147" spans="1:65" s="100" customFormat="1" ht="16.5" customHeight="1">
      <c r="A147" s="96"/>
      <c r="B147" s="97"/>
      <c r="C147" s="178" t="s">
        <v>150</v>
      </c>
      <c r="D147" s="178" t="s">
        <v>146</v>
      </c>
      <c r="E147" s="179" t="s">
        <v>978</v>
      </c>
      <c r="F147" s="180" t="s">
        <v>979</v>
      </c>
      <c r="G147" s="181" t="s">
        <v>149</v>
      </c>
      <c r="H147" s="182">
        <v>585.97199999999998</v>
      </c>
      <c r="I147" s="74"/>
      <c r="J147" s="183">
        <f>ROUND(I147*H147,2)</f>
        <v>0</v>
      </c>
      <c r="K147" s="184"/>
      <c r="L147" s="97"/>
      <c r="M147" s="185" t="s">
        <v>1</v>
      </c>
      <c r="N147" s="186" t="s">
        <v>38</v>
      </c>
      <c r="O147" s="187">
        <v>0</v>
      </c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96"/>
      <c r="V147" s="96"/>
      <c r="W147" s="96"/>
      <c r="X147" s="96"/>
      <c r="Y147" s="96"/>
      <c r="Z147" s="96"/>
      <c r="AA147" s="96"/>
      <c r="AB147" s="96"/>
      <c r="AC147" s="96"/>
      <c r="AD147" s="96"/>
      <c r="AE147" s="96"/>
      <c r="AR147" s="189" t="s">
        <v>150</v>
      </c>
      <c r="AT147" s="189" t="s">
        <v>146</v>
      </c>
      <c r="AU147" s="189" t="s">
        <v>82</v>
      </c>
      <c r="AY147" s="88" t="s">
        <v>144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88" t="s">
        <v>80</v>
      </c>
      <c r="BK147" s="190">
        <f>ROUND(I147*H147,2)</f>
        <v>0</v>
      </c>
      <c r="BL147" s="88" t="s">
        <v>150</v>
      </c>
      <c r="BM147" s="189" t="s">
        <v>980</v>
      </c>
    </row>
    <row r="148" spans="1:65" s="100" customFormat="1" ht="24.2" customHeight="1">
      <c r="A148" s="96"/>
      <c r="B148" s="97"/>
      <c r="C148" s="178" t="s">
        <v>176</v>
      </c>
      <c r="D148" s="178" t="s">
        <v>146</v>
      </c>
      <c r="E148" s="179" t="s">
        <v>981</v>
      </c>
      <c r="F148" s="180" t="s">
        <v>982</v>
      </c>
      <c r="G148" s="181" t="s">
        <v>149</v>
      </c>
      <c r="H148" s="182">
        <v>410</v>
      </c>
      <c r="I148" s="74"/>
      <c r="J148" s="183">
        <f>ROUND(I148*H148,2)</f>
        <v>0</v>
      </c>
      <c r="K148" s="184"/>
      <c r="L148" s="97"/>
      <c r="M148" s="185" t="s">
        <v>1</v>
      </c>
      <c r="N148" s="186" t="s">
        <v>38</v>
      </c>
      <c r="O148" s="187">
        <v>0</v>
      </c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96"/>
      <c r="V148" s="96"/>
      <c r="W148" s="96"/>
      <c r="X148" s="96"/>
      <c r="Y148" s="96"/>
      <c r="Z148" s="96"/>
      <c r="AA148" s="96"/>
      <c r="AB148" s="96"/>
      <c r="AC148" s="96"/>
      <c r="AD148" s="96"/>
      <c r="AE148" s="96"/>
      <c r="AR148" s="189" t="s">
        <v>150</v>
      </c>
      <c r="AT148" s="189" t="s">
        <v>146</v>
      </c>
      <c r="AU148" s="189" t="s">
        <v>82</v>
      </c>
      <c r="AY148" s="88" t="s">
        <v>144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88" t="s">
        <v>80</v>
      </c>
      <c r="BK148" s="190">
        <f>ROUND(I148*H148,2)</f>
        <v>0</v>
      </c>
      <c r="BL148" s="88" t="s">
        <v>150</v>
      </c>
      <c r="BM148" s="189" t="s">
        <v>983</v>
      </c>
    </row>
    <row r="149" spans="1:65" s="100" customFormat="1" ht="16.5" customHeight="1">
      <c r="A149" s="96"/>
      <c r="B149" s="97"/>
      <c r="C149" s="215" t="s">
        <v>180</v>
      </c>
      <c r="D149" s="215" t="s">
        <v>185</v>
      </c>
      <c r="E149" s="216" t="s">
        <v>984</v>
      </c>
      <c r="F149" s="217" t="s">
        <v>985</v>
      </c>
      <c r="G149" s="218" t="s">
        <v>188</v>
      </c>
      <c r="H149" s="219">
        <v>63.881999999999998</v>
      </c>
      <c r="I149" s="75"/>
      <c r="J149" s="220">
        <f>ROUND(I149*H149,2)</f>
        <v>0</v>
      </c>
      <c r="K149" s="221"/>
      <c r="L149" s="222"/>
      <c r="M149" s="223" t="s">
        <v>1</v>
      </c>
      <c r="N149" s="224" t="s">
        <v>38</v>
      </c>
      <c r="O149" s="187">
        <v>0</v>
      </c>
      <c r="P149" s="187">
        <f>O149*H149</f>
        <v>0</v>
      </c>
      <c r="Q149" s="187">
        <v>1</v>
      </c>
      <c r="R149" s="187">
        <f>Q149*H149</f>
        <v>63.881999999999998</v>
      </c>
      <c r="S149" s="187">
        <v>0</v>
      </c>
      <c r="T149" s="188">
        <f>S149*H149</f>
        <v>0</v>
      </c>
      <c r="U149" s="96"/>
      <c r="V149" s="96"/>
      <c r="W149" s="96"/>
      <c r="X149" s="96"/>
      <c r="Y149" s="96"/>
      <c r="Z149" s="96"/>
      <c r="AA149" s="96"/>
      <c r="AB149" s="96"/>
      <c r="AC149" s="96"/>
      <c r="AD149" s="96"/>
      <c r="AE149" s="96"/>
      <c r="AR149" s="189" t="s">
        <v>189</v>
      </c>
      <c r="AT149" s="189" t="s">
        <v>185</v>
      </c>
      <c r="AU149" s="189" t="s">
        <v>82</v>
      </c>
      <c r="AY149" s="88" t="s">
        <v>144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88" t="s">
        <v>80</v>
      </c>
      <c r="BK149" s="190">
        <f>ROUND(I149*H149,2)</f>
        <v>0</v>
      </c>
      <c r="BL149" s="88" t="s">
        <v>150</v>
      </c>
      <c r="BM149" s="189" t="s">
        <v>986</v>
      </c>
    </row>
    <row r="150" spans="1:65" s="191" customFormat="1">
      <c r="B150" s="192"/>
      <c r="D150" s="193" t="s">
        <v>152</v>
      </c>
      <c r="E150" s="194" t="s">
        <v>1</v>
      </c>
      <c r="F150" s="195" t="s">
        <v>987</v>
      </c>
      <c r="H150" s="194" t="s">
        <v>1</v>
      </c>
      <c r="I150" s="234"/>
      <c r="L150" s="192"/>
      <c r="M150" s="196"/>
      <c r="N150" s="197"/>
      <c r="O150" s="197"/>
      <c r="P150" s="197"/>
      <c r="Q150" s="197"/>
      <c r="R150" s="197"/>
      <c r="S150" s="197"/>
      <c r="T150" s="198"/>
      <c r="AT150" s="194" t="s">
        <v>152</v>
      </c>
      <c r="AU150" s="194" t="s">
        <v>82</v>
      </c>
      <c r="AV150" s="191" t="s">
        <v>80</v>
      </c>
      <c r="AW150" s="191" t="s">
        <v>30</v>
      </c>
      <c r="AX150" s="191" t="s">
        <v>73</v>
      </c>
      <c r="AY150" s="194" t="s">
        <v>144</v>
      </c>
    </row>
    <row r="151" spans="1:65" s="199" customFormat="1">
      <c r="B151" s="200"/>
      <c r="D151" s="193" t="s">
        <v>152</v>
      </c>
      <c r="E151" s="201" t="s">
        <v>1</v>
      </c>
      <c r="F151" s="202" t="s">
        <v>988</v>
      </c>
      <c r="H151" s="203">
        <v>63.881999999999998</v>
      </c>
      <c r="I151" s="235"/>
      <c r="L151" s="200"/>
      <c r="M151" s="204"/>
      <c r="N151" s="205"/>
      <c r="O151" s="205"/>
      <c r="P151" s="205"/>
      <c r="Q151" s="205"/>
      <c r="R151" s="205"/>
      <c r="S151" s="205"/>
      <c r="T151" s="206"/>
      <c r="AT151" s="201" t="s">
        <v>152</v>
      </c>
      <c r="AU151" s="201" t="s">
        <v>82</v>
      </c>
      <c r="AV151" s="199" t="s">
        <v>82</v>
      </c>
      <c r="AW151" s="199" t="s">
        <v>30</v>
      </c>
      <c r="AX151" s="199" t="s">
        <v>80</v>
      </c>
      <c r="AY151" s="201" t="s">
        <v>144</v>
      </c>
    </row>
    <row r="152" spans="1:65" s="165" customFormat="1" ht="22.9" customHeight="1">
      <c r="B152" s="166"/>
      <c r="D152" s="167" t="s">
        <v>72</v>
      </c>
      <c r="E152" s="176" t="s">
        <v>82</v>
      </c>
      <c r="F152" s="176" t="s">
        <v>192</v>
      </c>
      <c r="I152" s="237"/>
      <c r="J152" s="177">
        <f>BK152</f>
        <v>0</v>
      </c>
      <c r="L152" s="166"/>
      <c r="M152" s="170"/>
      <c r="N152" s="171"/>
      <c r="O152" s="171"/>
      <c r="P152" s="172">
        <f>SUM(P153:P191)</f>
        <v>141.46820499999998</v>
      </c>
      <c r="Q152" s="171"/>
      <c r="R152" s="172">
        <f>SUM(R153:R191)</f>
        <v>129.27612395000006</v>
      </c>
      <c r="S152" s="171"/>
      <c r="T152" s="173">
        <f>SUM(T153:T191)</f>
        <v>0</v>
      </c>
      <c r="AR152" s="167" t="s">
        <v>80</v>
      </c>
      <c r="AT152" s="174" t="s">
        <v>72</v>
      </c>
      <c r="AU152" s="174" t="s">
        <v>80</v>
      </c>
      <c r="AY152" s="167" t="s">
        <v>144</v>
      </c>
      <c r="BK152" s="175">
        <f>SUM(BK153:BK191)</f>
        <v>0</v>
      </c>
    </row>
    <row r="153" spans="1:65" s="100" customFormat="1" ht="21.75" customHeight="1">
      <c r="A153" s="96"/>
      <c r="B153" s="97"/>
      <c r="C153" s="178" t="s">
        <v>184</v>
      </c>
      <c r="D153" s="178" t="s">
        <v>146</v>
      </c>
      <c r="E153" s="179" t="s">
        <v>989</v>
      </c>
      <c r="F153" s="180" t="s">
        <v>990</v>
      </c>
      <c r="G153" s="181" t="s">
        <v>149</v>
      </c>
      <c r="H153" s="182">
        <v>12.8</v>
      </c>
      <c r="I153" s="74"/>
      <c r="J153" s="183">
        <f>ROUND(I153*H153,2)</f>
        <v>0</v>
      </c>
      <c r="K153" s="184"/>
      <c r="L153" s="97"/>
      <c r="M153" s="185" t="s">
        <v>1</v>
      </c>
      <c r="N153" s="186" t="s">
        <v>38</v>
      </c>
      <c r="O153" s="187">
        <v>1.5840000000000001</v>
      </c>
      <c r="P153" s="187">
        <f>O153*H153</f>
        <v>20.275200000000002</v>
      </c>
      <c r="Q153" s="187">
        <v>1.92</v>
      </c>
      <c r="R153" s="187">
        <f>Q153*H153</f>
        <v>24.576000000000001</v>
      </c>
      <c r="S153" s="187">
        <v>0</v>
      </c>
      <c r="T153" s="188">
        <f>S153*H153</f>
        <v>0</v>
      </c>
      <c r="U153" s="96"/>
      <c r="V153" s="96"/>
      <c r="W153" s="96"/>
      <c r="X153" s="96"/>
      <c r="Y153" s="96"/>
      <c r="Z153" s="96"/>
      <c r="AA153" s="96"/>
      <c r="AB153" s="96"/>
      <c r="AC153" s="96"/>
      <c r="AD153" s="96"/>
      <c r="AE153" s="96"/>
      <c r="AR153" s="189" t="s">
        <v>150</v>
      </c>
      <c r="AT153" s="189" t="s">
        <v>146</v>
      </c>
      <c r="AU153" s="189" t="s">
        <v>82</v>
      </c>
      <c r="AY153" s="88" t="s">
        <v>144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88" t="s">
        <v>80</v>
      </c>
      <c r="BK153" s="190">
        <f>ROUND(I153*H153,2)</f>
        <v>0</v>
      </c>
      <c r="BL153" s="88" t="s">
        <v>150</v>
      </c>
      <c r="BM153" s="189" t="s">
        <v>991</v>
      </c>
    </row>
    <row r="154" spans="1:65" s="199" customFormat="1">
      <c r="B154" s="200"/>
      <c r="D154" s="193" t="s">
        <v>152</v>
      </c>
      <c r="E154" s="201" t="s">
        <v>1</v>
      </c>
      <c r="F154" s="202" t="s">
        <v>992</v>
      </c>
      <c r="H154" s="203">
        <v>3.2</v>
      </c>
      <c r="I154" s="235"/>
      <c r="L154" s="200"/>
      <c r="M154" s="204"/>
      <c r="N154" s="205"/>
      <c r="O154" s="205"/>
      <c r="P154" s="205"/>
      <c r="Q154" s="205"/>
      <c r="R154" s="205"/>
      <c r="S154" s="205"/>
      <c r="T154" s="206"/>
      <c r="AT154" s="201" t="s">
        <v>152</v>
      </c>
      <c r="AU154" s="201" t="s">
        <v>82</v>
      </c>
      <c r="AV154" s="199" t="s">
        <v>82</v>
      </c>
      <c r="AW154" s="199" t="s">
        <v>30</v>
      </c>
      <c r="AX154" s="199" t="s">
        <v>73</v>
      </c>
      <c r="AY154" s="201" t="s">
        <v>144</v>
      </c>
    </row>
    <row r="155" spans="1:65" s="199" customFormat="1">
      <c r="B155" s="200"/>
      <c r="D155" s="193" t="s">
        <v>152</v>
      </c>
      <c r="E155" s="201" t="s">
        <v>1</v>
      </c>
      <c r="F155" s="202" t="s">
        <v>993</v>
      </c>
      <c r="H155" s="203">
        <v>9.6</v>
      </c>
      <c r="I155" s="235"/>
      <c r="L155" s="200"/>
      <c r="M155" s="204"/>
      <c r="N155" s="205"/>
      <c r="O155" s="205"/>
      <c r="P155" s="205"/>
      <c r="Q155" s="205"/>
      <c r="R155" s="205"/>
      <c r="S155" s="205"/>
      <c r="T155" s="206"/>
      <c r="AT155" s="201" t="s">
        <v>152</v>
      </c>
      <c r="AU155" s="201" t="s">
        <v>82</v>
      </c>
      <c r="AV155" s="199" t="s">
        <v>82</v>
      </c>
      <c r="AW155" s="199" t="s">
        <v>30</v>
      </c>
      <c r="AX155" s="199" t="s">
        <v>73</v>
      </c>
      <c r="AY155" s="201" t="s">
        <v>144</v>
      </c>
    </row>
    <row r="156" spans="1:65" s="207" customFormat="1">
      <c r="B156" s="208"/>
      <c r="D156" s="193" t="s">
        <v>152</v>
      </c>
      <c r="E156" s="209" t="s">
        <v>1</v>
      </c>
      <c r="F156" s="210" t="s">
        <v>165</v>
      </c>
      <c r="H156" s="211">
        <v>12.8</v>
      </c>
      <c r="I156" s="236"/>
      <c r="L156" s="208"/>
      <c r="M156" s="212"/>
      <c r="N156" s="213"/>
      <c r="O156" s="213"/>
      <c r="P156" s="213"/>
      <c r="Q156" s="213"/>
      <c r="R156" s="213"/>
      <c r="S156" s="213"/>
      <c r="T156" s="214"/>
      <c r="AT156" s="209" t="s">
        <v>152</v>
      </c>
      <c r="AU156" s="209" t="s">
        <v>82</v>
      </c>
      <c r="AV156" s="207" t="s">
        <v>150</v>
      </c>
      <c r="AW156" s="207" t="s">
        <v>30</v>
      </c>
      <c r="AX156" s="207" t="s">
        <v>80</v>
      </c>
      <c r="AY156" s="209" t="s">
        <v>144</v>
      </c>
    </row>
    <row r="157" spans="1:65" s="100" customFormat="1" ht="24.2" customHeight="1">
      <c r="A157" s="96"/>
      <c r="B157" s="97"/>
      <c r="C157" s="178" t="s">
        <v>189</v>
      </c>
      <c r="D157" s="178" t="s">
        <v>146</v>
      </c>
      <c r="E157" s="179" t="s">
        <v>994</v>
      </c>
      <c r="F157" s="180" t="s">
        <v>995</v>
      </c>
      <c r="G157" s="181" t="s">
        <v>399</v>
      </c>
      <c r="H157" s="182">
        <v>32</v>
      </c>
      <c r="I157" s="74"/>
      <c r="J157" s="183">
        <f>ROUND(I157*H157,2)</f>
        <v>0</v>
      </c>
      <c r="K157" s="184"/>
      <c r="L157" s="97"/>
      <c r="M157" s="185" t="s">
        <v>1</v>
      </c>
      <c r="N157" s="186" t="s">
        <v>38</v>
      </c>
      <c r="O157" s="187">
        <v>4.4999999999999998E-2</v>
      </c>
      <c r="P157" s="187">
        <f>O157*H157</f>
        <v>1.44</v>
      </c>
      <c r="Q157" s="187">
        <v>4.8999999999999998E-4</v>
      </c>
      <c r="R157" s="187">
        <f>Q157*H157</f>
        <v>1.5679999999999999E-2</v>
      </c>
      <c r="S157" s="187">
        <v>0</v>
      </c>
      <c r="T157" s="188">
        <f>S157*H157</f>
        <v>0</v>
      </c>
      <c r="U157" s="96"/>
      <c r="V157" s="96"/>
      <c r="W157" s="96"/>
      <c r="X157" s="96"/>
      <c r="Y157" s="96"/>
      <c r="Z157" s="96"/>
      <c r="AA157" s="96"/>
      <c r="AB157" s="96"/>
      <c r="AC157" s="96"/>
      <c r="AD157" s="96"/>
      <c r="AE157" s="96"/>
      <c r="AR157" s="189" t="s">
        <v>150</v>
      </c>
      <c r="AT157" s="189" t="s">
        <v>146</v>
      </c>
      <c r="AU157" s="189" t="s">
        <v>82</v>
      </c>
      <c r="AY157" s="88" t="s">
        <v>144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88" t="s">
        <v>80</v>
      </c>
      <c r="BK157" s="190">
        <f>ROUND(I157*H157,2)</f>
        <v>0</v>
      </c>
      <c r="BL157" s="88" t="s">
        <v>150</v>
      </c>
      <c r="BM157" s="189" t="s">
        <v>996</v>
      </c>
    </row>
    <row r="158" spans="1:65" s="199" customFormat="1">
      <c r="B158" s="200"/>
      <c r="D158" s="193" t="s">
        <v>152</v>
      </c>
      <c r="E158" s="201" t="s">
        <v>1</v>
      </c>
      <c r="F158" s="202" t="s">
        <v>997</v>
      </c>
      <c r="H158" s="203">
        <v>32</v>
      </c>
      <c r="I158" s="235"/>
      <c r="L158" s="200"/>
      <c r="M158" s="204"/>
      <c r="N158" s="205"/>
      <c r="O158" s="205"/>
      <c r="P158" s="205"/>
      <c r="Q158" s="205"/>
      <c r="R158" s="205"/>
      <c r="S158" s="205"/>
      <c r="T158" s="206"/>
      <c r="AT158" s="201" t="s">
        <v>152</v>
      </c>
      <c r="AU158" s="201" t="s">
        <v>82</v>
      </c>
      <c r="AV158" s="199" t="s">
        <v>82</v>
      </c>
      <c r="AW158" s="199" t="s">
        <v>30</v>
      </c>
      <c r="AX158" s="199" t="s">
        <v>80</v>
      </c>
      <c r="AY158" s="201" t="s">
        <v>144</v>
      </c>
    </row>
    <row r="159" spans="1:65" s="100" customFormat="1" ht="16.5" customHeight="1">
      <c r="A159" s="96"/>
      <c r="B159" s="97"/>
      <c r="C159" s="178" t="s">
        <v>209</v>
      </c>
      <c r="D159" s="178" t="s">
        <v>146</v>
      </c>
      <c r="E159" s="179" t="s">
        <v>998</v>
      </c>
      <c r="F159" s="180" t="s">
        <v>999</v>
      </c>
      <c r="G159" s="181" t="s">
        <v>299</v>
      </c>
      <c r="H159" s="182">
        <v>1</v>
      </c>
      <c r="I159" s="74"/>
      <c r="J159" s="183">
        <f>ROUND(I159*H159,2)</f>
        <v>0</v>
      </c>
      <c r="K159" s="184"/>
      <c r="L159" s="97"/>
      <c r="M159" s="185" t="s">
        <v>1</v>
      </c>
      <c r="N159" s="186" t="s">
        <v>38</v>
      </c>
      <c r="O159" s="187">
        <v>0</v>
      </c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96"/>
      <c r="V159" s="96"/>
      <c r="W159" s="96"/>
      <c r="X159" s="96"/>
      <c r="Y159" s="96"/>
      <c r="Z159" s="96"/>
      <c r="AA159" s="96"/>
      <c r="AB159" s="96"/>
      <c r="AC159" s="96"/>
      <c r="AD159" s="96"/>
      <c r="AE159" s="96"/>
      <c r="AR159" s="189" t="s">
        <v>150</v>
      </c>
      <c r="AT159" s="189" t="s">
        <v>146</v>
      </c>
      <c r="AU159" s="189" t="s">
        <v>82</v>
      </c>
      <c r="AY159" s="88" t="s">
        <v>144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88" t="s">
        <v>80</v>
      </c>
      <c r="BK159" s="190">
        <f>ROUND(I159*H159,2)</f>
        <v>0</v>
      </c>
      <c r="BL159" s="88" t="s">
        <v>150</v>
      </c>
      <c r="BM159" s="189" t="s">
        <v>1000</v>
      </c>
    </row>
    <row r="160" spans="1:65" s="100" customFormat="1" ht="24.2" customHeight="1">
      <c r="A160" s="96"/>
      <c r="B160" s="97"/>
      <c r="C160" s="178" t="s">
        <v>223</v>
      </c>
      <c r="D160" s="178" t="s">
        <v>146</v>
      </c>
      <c r="E160" s="179" t="s">
        <v>1001</v>
      </c>
      <c r="F160" s="180" t="s">
        <v>1002</v>
      </c>
      <c r="G160" s="181" t="s">
        <v>149</v>
      </c>
      <c r="H160" s="182">
        <v>15.714</v>
      </c>
      <c r="I160" s="74"/>
      <c r="J160" s="183">
        <f>ROUND(I160*H160,2)</f>
        <v>0</v>
      </c>
      <c r="K160" s="184"/>
      <c r="L160" s="97"/>
      <c r="M160" s="185" t="s">
        <v>1</v>
      </c>
      <c r="N160" s="186" t="s">
        <v>38</v>
      </c>
      <c r="O160" s="187">
        <v>1.0249999999999999</v>
      </c>
      <c r="P160" s="187">
        <f>O160*H160</f>
        <v>16.106849999999998</v>
      </c>
      <c r="Q160" s="187">
        <v>2.16</v>
      </c>
      <c r="R160" s="187">
        <f>Q160*H160</f>
        <v>33.942240000000005</v>
      </c>
      <c r="S160" s="187">
        <v>0</v>
      </c>
      <c r="T160" s="188">
        <f>S160*H160</f>
        <v>0</v>
      </c>
      <c r="U160" s="96"/>
      <c r="V160" s="96"/>
      <c r="W160" s="96"/>
      <c r="X160" s="96"/>
      <c r="Y160" s="96"/>
      <c r="Z160" s="96"/>
      <c r="AA160" s="96"/>
      <c r="AB160" s="96"/>
      <c r="AC160" s="96"/>
      <c r="AD160" s="96"/>
      <c r="AE160" s="96"/>
      <c r="AR160" s="189" t="s">
        <v>150</v>
      </c>
      <c r="AT160" s="189" t="s">
        <v>146</v>
      </c>
      <c r="AU160" s="189" t="s">
        <v>82</v>
      </c>
      <c r="AY160" s="88" t="s">
        <v>144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88" t="s">
        <v>80</v>
      </c>
      <c r="BK160" s="190">
        <f>ROUND(I160*H160,2)</f>
        <v>0</v>
      </c>
      <c r="BL160" s="88" t="s">
        <v>150</v>
      </c>
      <c r="BM160" s="189" t="s">
        <v>1003</v>
      </c>
    </row>
    <row r="161" spans="1:65" s="199" customFormat="1">
      <c r="B161" s="200"/>
      <c r="D161" s="193" t="s">
        <v>152</v>
      </c>
      <c r="E161" s="201" t="s">
        <v>1</v>
      </c>
      <c r="F161" s="202" t="s">
        <v>1004</v>
      </c>
      <c r="H161" s="203">
        <v>15.714</v>
      </c>
      <c r="I161" s="235"/>
      <c r="L161" s="200"/>
      <c r="M161" s="204"/>
      <c r="N161" s="205"/>
      <c r="O161" s="205"/>
      <c r="P161" s="205"/>
      <c r="Q161" s="205"/>
      <c r="R161" s="205"/>
      <c r="S161" s="205"/>
      <c r="T161" s="206"/>
      <c r="AT161" s="201" t="s">
        <v>152</v>
      </c>
      <c r="AU161" s="201" t="s">
        <v>82</v>
      </c>
      <c r="AV161" s="199" t="s">
        <v>82</v>
      </c>
      <c r="AW161" s="199" t="s">
        <v>30</v>
      </c>
      <c r="AX161" s="199" t="s">
        <v>80</v>
      </c>
      <c r="AY161" s="201" t="s">
        <v>144</v>
      </c>
    </row>
    <row r="162" spans="1:65" s="100" customFormat="1" ht="24.2" customHeight="1">
      <c r="A162" s="96"/>
      <c r="B162" s="97"/>
      <c r="C162" s="178" t="s">
        <v>229</v>
      </c>
      <c r="D162" s="178" t="s">
        <v>146</v>
      </c>
      <c r="E162" s="179" t="s">
        <v>1005</v>
      </c>
      <c r="F162" s="180" t="s">
        <v>1006</v>
      </c>
      <c r="G162" s="181" t="s">
        <v>149</v>
      </c>
      <c r="H162" s="182">
        <v>5.2380000000000004</v>
      </c>
      <c r="I162" s="74"/>
      <c r="J162" s="183">
        <f>ROUND(I162*H162,2)</f>
        <v>0</v>
      </c>
      <c r="K162" s="184"/>
      <c r="L162" s="97"/>
      <c r="M162" s="185" t="s">
        <v>1</v>
      </c>
      <c r="N162" s="186" t="s">
        <v>38</v>
      </c>
      <c r="O162" s="187">
        <v>1.0249999999999999</v>
      </c>
      <c r="P162" s="187">
        <f>O162*H162</f>
        <v>5.3689499999999999</v>
      </c>
      <c r="Q162" s="187">
        <v>2.16</v>
      </c>
      <c r="R162" s="187">
        <f>Q162*H162</f>
        <v>11.314080000000002</v>
      </c>
      <c r="S162" s="187">
        <v>0</v>
      </c>
      <c r="T162" s="188">
        <f>S162*H162</f>
        <v>0</v>
      </c>
      <c r="U162" s="96"/>
      <c r="V162" s="96"/>
      <c r="W162" s="96"/>
      <c r="X162" s="96"/>
      <c r="Y162" s="96"/>
      <c r="Z162" s="96"/>
      <c r="AA162" s="96"/>
      <c r="AB162" s="96"/>
      <c r="AC162" s="96"/>
      <c r="AD162" s="96"/>
      <c r="AE162" s="96"/>
      <c r="AR162" s="189" t="s">
        <v>150</v>
      </c>
      <c r="AT162" s="189" t="s">
        <v>146</v>
      </c>
      <c r="AU162" s="189" t="s">
        <v>82</v>
      </c>
      <c r="AY162" s="88" t="s">
        <v>144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88" t="s">
        <v>80</v>
      </c>
      <c r="BK162" s="190">
        <f>ROUND(I162*H162,2)</f>
        <v>0</v>
      </c>
      <c r="BL162" s="88" t="s">
        <v>150</v>
      </c>
      <c r="BM162" s="189" t="s">
        <v>1007</v>
      </c>
    </row>
    <row r="163" spans="1:65" s="199" customFormat="1">
      <c r="B163" s="200"/>
      <c r="D163" s="193" t="s">
        <v>152</v>
      </c>
      <c r="E163" s="201" t="s">
        <v>1</v>
      </c>
      <c r="F163" s="202" t="s">
        <v>1008</v>
      </c>
      <c r="H163" s="203">
        <v>5.2380000000000004</v>
      </c>
      <c r="I163" s="235"/>
      <c r="L163" s="200"/>
      <c r="M163" s="204"/>
      <c r="N163" s="205"/>
      <c r="O163" s="205"/>
      <c r="P163" s="205"/>
      <c r="Q163" s="205"/>
      <c r="R163" s="205"/>
      <c r="S163" s="205"/>
      <c r="T163" s="206"/>
      <c r="AT163" s="201" t="s">
        <v>152</v>
      </c>
      <c r="AU163" s="201" t="s">
        <v>82</v>
      </c>
      <c r="AV163" s="199" t="s">
        <v>82</v>
      </c>
      <c r="AW163" s="199" t="s">
        <v>30</v>
      </c>
      <c r="AX163" s="199" t="s">
        <v>80</v>
      </c>
      <c r="AY163" s="201" t="s">
        <v>144</v>
      </c>
    </row>
    <row r="164" spans="1:65" s="100" customFormat="1" ht="24.2" customHeight="1">
      <c r="A164" s="96"/>
      <c r="B164" s="97"/>
      <c r="C164" s="178" t="s">
        <v>8</v>
      </c>
      <c r="D164" s="178" t="s">
        <v>146</v>
      </c>
      <c r="E164" s="179" t="s">
        <v>1009</v>
      </c>
      <c r="F164" s="180" t="s">
        <v>1010</v>
      </c>
      <c r="G164" s="181" t="s">
        <v>149</v>
      </c>
      <c r="H164" s="182">
        <v>14.256</v>
      </c>
      <c r="I164" s="74"/>
      <c r="J164" s="183">
        <f>ROUND(I164*H164,2)</f>
        <v>0</v>
      </c>
      <c r="K164" s="184"/>
      <c r="L164" s="97"/>
      <c r="M164" s="185" t="s">
        <v>1</v>
      </c>
      <c r="N164" s="186" t="s">
        <v>38</v>
      </c>
      <c r="O164" s="187">
        <v>1.052</v>
      </c>
      <c r="P164" s="187">
        <f>O164*H164</f>
        <v>14.997312000000001</v>
      </c>
      <c r="Q164" s="187">
        <v>2.55328</v>
      </c>
      <c r="R164" s="187">
        <f>Q164*H164</f>
        <v>36.399559680000003</v>
      </c>
      <c r="S164" s="187">
        <v>0</v>
      </c>
      <c r="T164" s="188">
        <f>S164*H164</f>
        <v>0</v>
      </c>
      <c r="U164" s="96"/>
      <c r="V164" s="96"/>
      <c r="W164" s="96"/>
      <c r="X164" s="96"/>
      <c r="Y164" s="96"/>
      <c r="Z164" s="96"/>
      <c r="AA164" s="96"/>
      <c r="AB164" s="96"/>
      <c r="AC164" s="96"/>
      <c r="AD164" s="96"/>
      <c r="AE164" s="96"/>
      <c r="AR164" s="189" t="s">
        <v>150</v>
      </c>
      <c r="AT164" s="189" t="s">
        <v>146</v>
      </c>
      <c r="AU164" s="189" t="s">
        <v>82</v>
      </c>
      <c r="AY164" s="88" t="s">
        <v>144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88" t="s">
        <v>80</v>
      </c>
      <c r="BK164" s="190">
        <f>ROUND(I164*H164,2)</f>
        <v>0</v>
      </c>
      <c r="BL164" s="88" t="s">
        <v>150</v>
      </c>
      <c r="BM164" s="189" t="s">
        <v>1011</v>
      </c>
    </row>
    <row r="165" spans="1:65" s="199" customFormat="1">
      <c r="B165" s="200"/>
      <c r="D165" s="193" t="s">
        <v>152</v>
      </c>
      <c r="E165" s="201" t="s">
        <v>1</v>
      </c>
      <c r="F165" s="202" t="s">
        <v>1012</v>
      </c>
      <c r="H165" s="203">
        <v>14.256</v>
      </c>
      <c r="I165" s="235"/>
      <c r="L165" s="200"/>
      <c r="M165" s="204"/>
      <c r="N165" s="205"/>
      <c r="O165" s="205"/>
      <c r="P165" s="205"/>
      <c r="Q165" s="205"/>
      <c r="R165" s="205"/>
      <c r="S165" s="205"/>
      <c r="T165" s="206"/>
      <c r="AT165" s="201" t="s">
        <v>152</v>
      </c>
      <c r="AU165" s="201" t="s">
        <v>82</v>
      </c>
      <c r="AV165" s="199" t="s">
        <v>82</v>
      </c>
      <c r="AW165" s="199" t="s">
        <v>30</v>
      </c>
      <c r="AX165" s="199" t="s">
        <v>80</v>
      </c>
      <c r="AY165" s="201" t="s">
        <v>144</v>
      </c>
    </row>
    <row r="166" spans="1:65" s="100" customFormat="1" ht="21.75" customHeight="1">
      <c r="A166" s="96"/>
      <c r="B166" s="97"/>
      <c r="C166" s="178" t="s">
        <v>251</v>
      </c>
      <c r="D166" s="178" t="s">
        <v>146</v>
      </c>
      <c r="E166" s="179" t="s">
        <v>1013</v>
      </c>
      <c r="F166" s="180" t="s">
        <v>1014</v>
      </c>
      <c r="G166" s="181" t="s">
        <v>232</v>
      </c>
      <c r="H166" s="182">
        <v>7.98</v>
      </c>
      <c r="I166" s="74"/>
      <c r="J166" s="183">
        <f>ROUND(I166*H166,2)</f>
        <v>0</v>
      </c>
      <c r="K166" s="184"/>
      <c r="L166" s="97"/>
      <c r="M166" s="185" t="s">
        <v>1</v>
      </c>
      <c r="N166" s="186" t="s">
        <v>38</v>
      </c>
      <c r="O166" s="187">
        <v>0.81499999999999995</v>
      </c>
      <c r="P166" s="187">
        <f>O166*H166</f>
        <v>6.5037000000000003</v>
      </c>
      <c r="Q166" s="187">
        <v>5.3899999999999998E-3</v>
      </c>
      <c r="R166" s="187">
        <f>Q166*H166</f>
        <v>4.30122E-2</v>
      </c>
      <c r="S166" s="187">
        <v>0</v>
      </c>
      <c r="T166" s="188">
        <f>S166*H166</f>
        <v>0</v>
      </c>
      <c r="U166" s="96"/>
      <c r="V166" s="96"/>
      <c r="W166" s="96"/>
      <c r="X166" s="96"/>
      <c r="Y166" s="96"/>
      <c r="Z166" s="96"/>
      <c r="AA166" s="96"/>
      <c r="AB166" s="96"/>
      <c r="AC166" s="96"/>
      <c r="AD166" s="96"/>
      <c r="AE166" s="96"/>
      <c r="AR166" s="189" t="s">
        <v>150</v>
      </c>
      <c r="AT166" s="189" t="s">
        <v>146</v>
      </c>
      <c r="AU166" s="189" t="s">
        <v>82</v>
      </c>
      <c r="AY166" s="88" t="s">
        <v>144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88" t="s">
        <v>80</v>
      </c>
      <c r="BK166" s="190">
        <f>ROUND(I166*H166,2)</f>
        <v>0</v>
      </c>
      <c r="BL166" s="88" t="s">
        <v>150</v>
      </c>
      <c r="BM166" s="189" t="s">
        <v>1015</v>
      </c>
    </row>
    <row r="167" spans="1:65" s="191" customFormat="1">
      <c r="B167" s="192"/>
      <c r="D167" s="193" t="s">
        <v>152</v>
      </c>
      <c r="E167" s="194" t="s">
        <v>1</v>
      </c>
      <c r="F167" s="195" t="s">
        <v>1016</v>
      </c>
      <c r="H167" s="194" t="s">
        <v>1</v>
      </c>
      <c r="I167" s="234"/>
      <c r="L167" s="192"/>
      <c r="M167" s="196"/>
      <c r="N167" s="197"/>
      <c r="O167" s="197"/>
      <c r="P167" s="197"/>
      <c r="Q167" s="197"/>
      <c r="R167" s="197"/>
      <c r="S167" s="197"/>
      <c r="T167" s="198"/>
      <c r="AT167" s="194" t="s">
        <v>152</v>
      </c>
      <c r="AU167" s="194" t="s">
        <v>82</v>
      </c>
      <c r="AV167" s="191" t="s">
        <v>80</v>
      </c>
      <c r="AW167" s="191" t="s">
        <v>30</v>
      </c>
      <c r="AX167" s="191" t="s">
        <v>73</v>
      </c>
      <c r="AY167" s="194" t="s">
        <v>144</v>
      </c>
    </row>
    <row r="168" spans="1:65" s="199" customFormat="1">
      <c r="B168" s="200"/>
      <c r="D168" s="193" t="s">
        <v>152</v>
      </c>
      <c r="E168" s="201" t="s">
        <v>1</v>
      </c>
      <c r="F168" s="202" t="s">
        <v>1017</v>
      </c>
      <c r="H168" s="203">
        <v>2.7</v>
      </c>
      <c r="I168" s="235"/>
      <c r="L168" s="200"/>
      <c r="M168" s="204"/>
      <c r="N168" s="205"/>
      <c r="O168" s="205"/>
      <c r="P168" s="205"/>
      <c r="Q168" s="205"/>
      <c r="R168" s="205"/>
      <c r="S168" s="205"/>
      <c r="T168" s="206"/>
      <c r="AT168" s="201" t="s">
        <v>152</v>
      </c>
      <c r="AU168" s="201" t="s">
        <v>82</v>
      </c>
      <c r="AV168" s="199" t="s">
        <v>82</v>
      </c>
      <c r="AW168" s="199" t="s">
        <v>30</v>
      </c>
      <c r="AX168" s="199" t="s">
        <v>73</v>
      </c>
      <c r="AY168" s="201" t="s">
        <v>144</v>
      </c>
    </row>
    <row r="169" spans="1:65" s="199" customFormat="1">
      <c r="B169" s="200"/>
      <c r="D169" s="193" t="s">
        <v>152</v>
      </c>
      <c r="E169" s="201" t="s">
        <v>1</v>
      </c>
      <c r="F169" s="202" t="s">
        <v>1018</v>
      </c>
      <c r="H169" s="203">
        <v>5.28</v>
      </c>
      <c r="I169" s="235"/>
      <c r="L169" s="200"/>
      <c r="M169" s="204"/>
      <c r="N169" s="205"/>
      <c r="O169" s="205"/>
      <c r="P169" s="205"/>
      <c r="Q169" s="205"/>
      <c r="R169" s="205"/>
      <c r="S169" s="205"/>
      <c r="T169" s="206"/>
      <c r="AT169" s="201" t="s">
        <v>152</v>
      </c>
      <c r="AU169" s="201" t="s">
        <v>82</v>
      </c>
      <c r="AV169" s="199" t="s">
        <v>82</v>
      </c>
      <c r="AW169" s="199" t="s">
        <v>30</v>
      </c>
      <c r="AX169" s="199" t="s">
        <v>73</v>
      </c>
      <c r="AY169" s="201" t="s">
        <v>144</v>
      </c>
    </row>
    <row r="170" spans="1:65" s="207" customFormat="1">
      <c r="B170" s="208"/>
      <c r="D170" s="193" t="s">
        <v>152</v>
      </c>
      <c r="E170" s="209" t="s">
        <v>1</v>
      </c>
      <c r="F170" s="210" t="s">
        <v>165</v>
      </c>
      <c r="H170" s="211">
        <v>7.98</v>
      </c>
      <c r="I170" s="236"/>
      <c r="L170" s="208"/>
      <c r="M170" s="212"/>
      <c r="N170" s="213"/>
      <c r="O170" s="213"/>
      <c r="P170" s="213"/>
      <c r="Q170" s="213"/>
      <c r="R170" s="213"/>
      <c r="S170" s="213"/>
      <c r="T170" s="214"/>
      <c r="AT170" s="209" t="s">
        <v>152</v>
      </c>
      <c r="AU170" s="209" t="s">
        <v>82</v>
      </c>
      <c r="AV170" s="207" t="s">
        <v>150</v>
      </c>
      <c r="AW170" s="207" t="s">
        <v>30</v>
      </c>
      <c r="AX170" s="207" t="s">
        <v>80</v>
      </c>
      <c r="AY170" s="209" t="s">
        <v>144</v>
      </c>
    </row>
    <row r="171" spans="1:65" s="100" customFormat="1" ht="21.75" customHeight="1">
      <c r="A171" s="96"/>
      <c r="B171" s="97"/>
      <c r="C171" s="178" t="s">
        <v>255</v>
      </c>
      <c r="D171" s="178" t="s">
        <v>146</v>
      </c>
      <c r="E171" s="179" t="s">
        <v>1019</v>
      </c>
      <c r="F171" s="180" t="s">
        <v>1020</v>
      </c>
      <c r="G171" s="181" t="s">
        <v>232</v>
      </c>
      <c r="H171" s="182">
        <v>7.98</v>
      </c>
      <c r="I171" s="74"/>
      <c r="J171" s="183">
        <f>ROUND(I171*H171,2)</f>
        <v>0</v>
      </c>
      <c r="K171" s="184"/>
      <c r="L171" s="97"/>
      <c r="M171" s="185" t="s">
        <v>1</v>
      </c>
      <c r="N171" s="186" t="s">
        <v>38</v>
      </c>
      <c r="O171" s="187">
        <v>0.28199999999999997</v>
      </c>
      <c r="P171" s="187">
        <f>O171*H171</f>
        <v>2.2503599999999997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96"/>
      <c r="V171" s="96"/>
      <c r="W171" s="96"/>
      <c r="X171" s="96"/>
      <c r="Y171" s="96"/>
      <c r="Z171" s="96"/>
      <c r="AA171" s="96"/>
      <c r="AB171" s="96"/>
      <c r="AC171" s="96"/>
      <c r="AD171" s="96"/>
      <c r="AE171" s="96"/>
      <c r="AR171" s="189" t="s">
        <v>150</v>
      </c>
      <c r="AT171" s="189" t="s">
        <v>146</v>
      </c>
      <c r="AU171" s="189" t="s">
        <v>82</v>
      </c>
      <c r="AY171" s="88" t="s">
        <v>144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88" t="s">
        <v>80</v>
      </c>
      <c r="BK171" s="190">
        <f>ROUND(I171*H171,2)</f>
        <v>0</v>
      </c>
      <c r="BL171" s="88" t="s">
        <v>150</v>
      </c>
      <c r="BM171" s="189" t="s">
        <v>1021</v>
      </c>
    </row>
    <row r="172" spans="1:65" s="100" customFormat="1" ht="21.75" customHeight="1">
      <c r="A172" s="96"/>
      <c r="B172" s="97"/>
      <c r="C172" s="178" t="s">
        <v>259</v>
      </c>
      <c r="D172" s="178" t="s">
        <v>146</v>
      </c>
      <c r="E172" s="179" t="s">
        <v>1022</v>
      </c>
      <c r="F172" s="180" t="s">
        <v>1023</v>
      </c>
      <c r="G172" s="181" t="s">
        <v>188</v>
      </c>
      <c r="H172" s="182">
        <v>1.288</v>
      </c>
      <c r="I172" s="74"/>
      <c r="J172" s="183">
        <f>ROUND(I172*H172,2)</f>
        <v>0</v>
      </c>
      <c r="K172" s="184"/>
      <c r="L172" s="97"/>
      <c r="M172" s="185" t="s">
        <v>1</v>
      </c>
      <c r="N172" s="186" t="s">
        <v>38</v>
      </c>
      <c r="O172" s="187">
        <v>21.385000000000002</v>
      </c>
      <c r="P172" s="187">
        <f>O172*H172</f>
        <v>27.543880000000001</v>
      </c>
      <c r="Q172" s="187">
        <v>1.0471699999999999</v>
      </c>
      <c r="R172" s="187">
        <f>Q172*H172</f>
        <v>1.3487549599999999</v>
      </c>
      <c r="S172" s="187">
        <v>0</v>
      </c>
      <c r="T172" s="188">
        <f>S172*H172</f>
        <v>0</v>
      </c>
      <c r="U172" s="96"/>
      <c r="V172" s="96"/>
      <c r="W172" s="96"/>
      <c r="X172" s="96"/>
      <c r="Y172" s="96"/>
      <c r="Z172" s="96"/>
      <c r="AA172" s="96"/>
      <c r="AB172" s="96"/>
      <c r="AC172" s="96"/>
      <c r="AD172" s="96"/>
      <c r="AE172" s="96"/>
      <c r="AR172" s="189" t="s">
        <v>150</v>
      </c>
      <c r="AT172" s="189" t="s">
        <v>146</v>
      </c>
      <c r="AU172" s="189" t="s">
        <v>82</v>
      </c>
      <c r="AY172" s="88" t="s">
        <v>144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88" t="s">
        <v>80</v>
      </c>
      <c r="BK172" s="190">
        <f>ROUND(I172*H172,2)</f>
        <v>0</v>
      </c>
      <c r="BL172" s="88" t="s">
        <v>150</v>
      </c>
      <c r="BM172" s="189" t="s">
        <v>1024</v>
      </c>
    </row>
    <row r="173" spans="1:65" s="100" customFormat="1" ht="24.2" customHeight="1">
      <c r="A173" s="96"/>
      <c r="B173" s="97"/>
      <c r="C173" s="178" t="s">
        <v>265</v>
      </c>
      <c r="D173" s="178" t="s">
        <v>146</v>
      </c>
      <c r="E173" s="179" t="s">
        <v>1025</v>
      </c>
      <c r="F173" s="180" t="s">
        <v>1026</v>
      </c>
      <c r="G173" s="181" t="s">
        <v>149</v>
      </c>
      <c r="H173" s="182">
        <v>7.8959999999999999</v>
      </c>
      <c r="I173" s="74"/>
      <c r="J173" s="183">
        <f>ROUND(I173*H173,2)</f>
        <v>0</v>
      </c>
      <c r="K173" s="184"/>
      <c r="L173" s="97"/>
      <c r="M173" s="185" t="s">
        <v>1</v>
      </c>
      <c r="N173" s="186" t="s">
        <v>38</v>
      </c>
      <c r="O173" s="187">
        <v>1.052</v>
      </c>
      <c r="P173" s="187">
        <f>O173*H173</f>
        <v>8.3065920000000002</v>
      </c>
      <c r="Q173" s="187">
        <v>2.55328</v>
      </c>
      <c r="R173" s="187">
        <f>Q173*H173</f>
        <v>20.160698879999998</v>
      </c>
      <c r="S173" s="187">
        <v>0</v>
      </c>
      <c r="T173" s="188">
        <f>S173*H173</f>
        <v>0</v>
      </c>
      <c r="U173" s="96"/>
      <c r="V173" s="96"/>
      <c r="W173" s="96"/>
      <c r="X173" s="96"/>
      <c r="Y173" s="96"/>
      <c r="Z173" s="96"/>
      <c r="AA173" s="96"/>
      <c r="AB173" s="96"/>
      <c r="AC173" s="96"/>
      <c r="AD173" s="96"/>
      <c r="AE173" s="96"/>
      <c r="AR173" s="189" t="s">
        <v>150</v>
      </c>
      <c r="AT173" s="189" t="s">
        <v>146</v>
      </c>
      <c r="AU173" s="189" t="s">
        <v>82</v>
      </c>
      <c r="AY173" s="88" t="s">
        <v>144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88" t="s">
        <v>80</v>
      </c>
      <c r="BK173" s="190">
        <f>ROUND(I173*H173,2)</f>
        <v>0</v>
      </c>
      <c r="BL173" s="88" t="s">
        <v>150</v>
      </c>
      <c r="BM173" s="189" t="s">
        <v>1027</v>
      </c>
    </row>
    <row r="174" spans="1:65" s="191" customFormat="1">
      <c r="B174" s="192"/>
      <c r="D174" s="193" t="s">
        <v>152</v>
      </c>
      <c r="E174" s="194" t="s">
        <v>1</v>
      </c>
      <c r="F174" s="195" t="s">
        <v>1028</v>
      </c>
      <c r="H174" s="194" t="s">
        <v>1</v>
      </c>
      <c r="I174" s="234"/>
      <c r="L174" s="192"/>
      <c r="M174" s="196"/>
      <c r="N174" s="197"/>
      <c r="O174" s="197"/>
      <c r="P174" s="197"/>
      <c r="Q174" s="197"/>
      <c r="R174" s="197"/>
      <c r="S174" s="197"/>
      <c r="T174" s="198"/>
      <c r="AT174" s="194" t="s">
        <v>152</v>
      </c>
      <c r="AU174" s="194" t="s">
        <v>82</v>
      </c>
      <c r="AV174" s="191" t="s">
        <v>80</v>
      </c>
      <c r="AW174" s="191" t="s">
        <v>30</v>
      </c>
      <c r="AX174" s="191" t="s">
        <v>73</v>
      </c>
      <c r="AY174" s="194" t="s">
        <v>144</v>
      </c>
    </row>
    <row r="175" spans="1:65" s="199" customFormat="1">
      <c r="B175" s="200"/>
      <c r="D175" s="193" t="s">
        <v>152</v>
      </c>
      <c r="E175" s="201" t="s">
        <v>1</v>
      </c>
      <c r="F175" s="202" t="s">
        <v>1029</v>
      </c>
      <c r="H175" s="203">
        <v>7.8959999999999999</v>
      </c>
      <c r="I175" s="235"/>
      <c r="L175" s="200"/>
      <c r="M175" s="204"/>
      <c r="N175" s="205"/>
      <c r="O175" s="205"/>
      <c r="P175" s="205"/>
      <c r="Q175" s="205"/>
      <c r="R175" s="205"/>
      <c r="S175" s="205"/>
      <c r="T175" s="206"/>
      <c r="AT175" s="201" t="s">
        <v>152</v>
      </c>
      <c r="AU175" s="201" t="s">
        <v>82</v>
      </c>
      <c r="AV175" s="199" t="s">
        <v>82</v>
      </c>
      <c r="AW175" s="199" t="s">
        <v>30</v>
      </c>
      <c r="AX175" s="199" t="s">
        <v>80</v>
      </c>
      <c r="AY175" s="201" t="s">
        <v>144</v>
      </c>
    </row>
    <row r="176" spans="1:65" s="100" customFormat="1" ht="16.5" customHeight="1">
      <c r="A176" s="96"/>
      <c r="B176" s="97"/>
      <c r="C176" s="178" t="s">
        <v>271</v>
      </c>
      <c r="D176" s="178" t="s">
        <v>146</v>
      </c>
      <c r="E176" s="179" t="s">
        <v>1030</v>
      </c>
      <c r="F176" s="180" t="s">
        <v>1031</v>
      </c>
      <c r="G176" s="181" t="s">
        <v>232</v>
      </c>
      <c r="H176" s="182">
        <v>28.32</v>
      </c>
      <c r="I176" s="74"/>
      <c r="J176" s="183">
        <f>ROUND(I176*H176,2)</f>
        <v>0</v>
      </c>
      <c r="K176" s="184"/>
      <c r="L176" s="97"/>
      <c r="M176" s="185" t="s">
        <v>1</v>
      </c>
      <c r="N176" s="186" t="s">
        <v>38</v>
      </c>
      <c r="O176" s="187">
        <v>0.81499999999999995</v>
      </c>
      <c r="P176" s="187">
        <f>O176*H176</f>
        <v>23.0808</v>
      </c>
      <c r="Q176" s="187">
        <v>5.3899999999999998E-3</v>
      </c>
      <c r="R176" s="187">
        <f>Q176*H176</f>
        <v>0.1526448</v>
      </c>
      <c r="S176" s="187">
        <v>0</v>
      </c>
      <c r="T176" s="188">
        <f>S176*H176</f>
        <v>0</v>
      </c>
      <c r="U176" s="96"/>
      <c r="V176" s="96"/>
      <c r="W176" s="96"/>
      <c r="X176" s="96"/>
      <c r="Y176" s="96"/>
      <c r="Z176" s="96"/>
      <c r="AA176" s="96"/>
      <c r="AB176" s="96"/>
      <c r="AC176" s="96"/>
      <c r="AD176" s="96"/>
      <c r="AE176" s="96"/>
      <c r="AR176" s="189" t="s">
        <v>150</v>
      </c>
      <c r="AT176" s="189" t="s">
        <v>146</v>
      </c>
      <c r="AU176" s="189" t="s">
        <v>82</v>
      </c>
      <c r="AY176" s="88" t="s">
        <v>144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88" t="s">
        <v>80</v>
      </c>
      <c r="BK176" s="190">
        <f>ROUND(I176*H176,2)</f>
        <v>0</v>
      </c>
      <c r="BL176" s="88" t="s">
        <v>150</v>
      </c>
      <c r="BM176" s="189" t="s">
        <v>1032</v>
      </c>
    </row>
    <row r="177" spans="1:65" s="191" customFormat="1">
      <c r="B177" s="192"/>
      <c r="D177" s="193" t="s">
        <v>152</v>
      </c>
      <c r="E177" s="194" t="s">
        <v>1</v>
      </c>
      <c r="F177" s="195" t="s">
        <v>1028</v>
      </c>
      <c r="H177" s="194" t="s">
        <v>1</v>
      </c>
      <c r="I177" s="234"/>
      <c r="L177" s="192"/>
      <c r="M177" s="196"/>
      <c r="N177" s="197"/>
      <c r="O177" s="197"/>
      <c r="P177" s="197"/>
      <c r="Q177" s="197"/>
      <c r="R177" s="197"/>
      <c r="S177" s="197"/>
      <c r="T177" s="198"/>
      <c r="AT177" s="194" t="s">
        <v>152</v>
      </c>
      <c r="AU177" s="194" t="s">
        <v>82</v>
      </c>
      <c r="AV177" s="191" t="s">
        <v>80</v>
      </c>
      <c r="AW177" s="191" t="s">
        <v>30</v>
      </c>
      <c r="AX177" s="191" t="s">
        <v>73</v>
      </c>
      <c r="AY177" s="194" t="s">
        <v>144</v>
      </c>
    </row>
    <row r="178" spans="1:65" s="199" customFormat="1">
      <c r="B178" s="200"/>
      <c r="D178" s="193" t="s">
        <v>152</v>
      </c>
      <c r="E178" s="201" t="s">
        <v>1</v>
      </c>
      <c r="F178" s="202" t="s">
        <v>1033</v>
      </c>
      <c r="H178" s="203">
        <v>21.2</v>
      </c>
      <c r="I178" s="235"/>
      <c r="L178" s="200"/>
      <c r="M178" s="204"/>
      <c r="N178" s="205"/>
      <c r="O178" s="205"/>
      <c r="P178" s="205"/>
      <c r="Q178" s="205"/>
      <c r="R178" s="205"/>
      <c r="S178" s="205"/>
      <c r="T178" s="206"/>
      <c r="AT178" s="201" t="s">
        <v>152</v>
      </c>
      <c r="AU178" s="201" t="s">
        <v>82</v>
      </c>
      <c r="AV178" s="199" t="s">
        <v>82</v>
      </c>
      <c r="AW178" s="199" t="s">
        <v>30</v>
      </c>
      <c r="AX178" s="199" t="s">
        <v>73</v>
      </c>
      <c r="AY178" s="201" t="s">
        <v>144</v>
      </c>
    </row>
    <row r="179" spans="1:65" s="199" customFormat="1">
      <c r="B179" s="200"/>
      <c r="D179" s="193" t="s">
        <v>152</v>
      </c>
      <c r="E179" s="201" t="s">
        <v>1</v>
      </c>
      <c r="F179" s="202" t="s">
        <v>1034</v>
      </c>
      <c r="H179" s="203">
        <v>7.12</v>
      </c>
      <c r="I179" s="235"/>
      <c r="L179" s="200"/>
      <c r="M179" s="204"/>
      <c r="N179" s="205"/>
      <c r="O179" s="205"/>
      <c r="P179" s="205"/>
      <c r="Q179" s="205"/>
      <c r="R179" s="205"/>
      <c r="S179" s="205"/>
      <c r="T179" s="206"/>
      <c r="AT179" s="201" t="s">
        <v>152</v>
      </c>
      <c r="AU179" s="201" t="s">
        <v>82</v>
      </c>
      <c r="AV179" s="199" t="s">
        <v>82</v>
      </c>
      <c r="AW179" s="199" t="s">
        <v>30</v>
      </c>
      <c r="AX179" s="199" t="s">
        <v>73</v>
      </c>
      <c r="AY179" s="201" t="s">
        <v>144</v>
      </c>
    </row>
    <row r="180" spans="1:65" s="207" customFormat="1">
      <c r="B180" s="208"/>
      <c r="D180" s="193" t="s">
        <v>152</v>
      </c>
      <c r="E180" s="209" t="s">
        <v>1</v>
      </c>
      <c r="F180" s="210" t="s">
        <v>165</v>
      </c>
      <c r="H180" s="211">
        <v>28.32</v>
      </c>
      <c r="I180" s="236"/>
      <c r="L180" s="208"/>
      <c r="M180" s="212"/>
      <c r="N180" s="213"/>
      <c r="O180" s="213"/>
      <c r="P180" s="213"/>
      <c r="Q180" s="213"/>
      <c r="R180" s="213"/>
      <c r="S180" s="213"/>
      <c r="T180" s="214"/>
      <c r="AT180" s="209" t="s">
        <v>152</v>
      </c>
      <c r="AU180" s="209" t="s">
        <v>82</v>
      </c>
      <c r="AV180" s="207" t="s">
        <v>150</v>
      </c>
      <c r="AW180" s="207" t="s">
        <v>30</v>
      </c>
      <c r="AX180" s="207" t="s">
        <v>80</v>
      </c>
      <c r="AY180" s="209" t="s">
        <v>144</v>
      </c>
    </row>
    <row r="181" spans="1:65" s="100" customFormat="1" ht="21.75" customHeight="1">
      <c r="A181" s="96"/>
      <c r="B181" s="97"/>
      <c r="C181" s="178" t="s">
        <v>279</v>
      </c>
      <c r="D181" s="178" t="s">
        <v>146</v>
      </c>
      <c r="E181" s="179" t="s">
        <v>1035</v>
      </c>
      <c r="F181" s="180" t="s">
        <v>1036</v>
      </c>
      <c r="G181" s="181" t="s">
        <v>232</v>
      </c>
      <c r="H181" s="182">
        <v>28.32</v>
      </c>
      <c r="I181" s="74"/>
      <c r="J181" s="183">
        <f>ROUND(I181*H181,2)</f>
        <v>0</v>
      </c>
      <c r="K181" s="184"/>
      <c r="L181" s="97"/>
      <c r="M181" s="185" t="s">
        <v>1</v>
      </c>
      <c r="N181" s="186" t="s">
        <v>38</v>
      </c>
      <c r="O181" s="187">
        <v>0.28199999999999997</v>
      </c>
      <c r="P181" s="187">
        <f>O181*H181</f>
        <v>7.9862399999999996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96"/>
      <c r="V181" s="96"/>
      <c r="W181" s="96"/>
      <c r="X181" s="96"/>
      <c r="Y181" s="96"/>
      <c r="Z181" s="96"/>
      <c r="AA181" s="96"/>
      <c r="AB181" s="96"/>
      <c r="AC181" s="96"/>
      <c r="AD181" s="96"/>
      <c r="AE181" s="96"/>
      <c r="AR181" s="189" t="s">
        <v>150</v>
      </c>
      <c r="AT181" s="189" t="s">
        <v>146</v>
      </c>
      <c r="AU181" s="189" t="s">
        <v>82</v>
      </c>
      <c r="AY181" s="88" t="s">
        <v>144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88" t="s">
        <v>80</v>
      </c>
      <c r="BK181" s="190">
        <f>ROUND(I181*H181,2)</f>
        <v>0</v>
      </c>
      <c r="BL181" s="88" t="s">
        <v>150</v>
      </c>
      <c r="BM181" s="189" t="s">
        <v>1037</v>
      </c>
    </row>
    <row r="182" spans="1:65" s="100" customFormat="1" ht="21.75" customHeight="1">
      <c r="A182" s="96"/>
      <c r="B182" s="97"/>
      <c r="C182" s="178" t="s">
        <v>285</v>
      </c>
      <c r="D182" s="178" t="s">
        <v>146</v>
      </c>
      <c r="E182" s="179" t="s">
        <v>1038</v>
      </c>
      <c r="F182" s="180" t="s">
        <v>1039</v>
      </c>
      <c r="G182" s="181" t="s">
        <v>188</v>
      </c>
      <c r="H182" s="182">
        <v>6.0000000000000001E-3</v>
      </c>
      <c r="I182" s="74"/>
      <c r="J182" s="183">
        <f>ROUND(I182*H182,2)</f>
        <v>0</v>
      </c>
      <c r="K182" s="184"/>
      <c r="L182" s="97"/>
      <c r="M182" s="185" t="s">
        <v>1</v>
      </c>
      <c r="N182" s="186" t="s">
        <v>38</v>
      </c>
      <c r="O182" s="187">
        <v>21.943999999999999</v>
      </c>
      <c r="P182" s="187">
        <f>O182*H182</f>
        <v>0.131664</v>
      </c>
      <c r="Q182" s="187">
        <v>1.0421199999999999</v>
      </c>
      <c r="R182" s="187">
        <f>Q182*H182</f>
        <v>6.2527199999999998E-3</v>
      </c>
      <c r="S182" s="187">
        <v>0</v>
      </c>
      <c r="T182" s="188">
        <f>S182*H182</f>
        <v>0</v>
      </c>
      <c r="U182" s="96"/>
      <c r="V182" s="96"/>
      <c r="W182" s="96"/>
      <c r="X182" s="96"/>
      <c r="Y182" s="96"/>
      <c r="Z182" s="96"/>
      <c r="AA182" s="96"/>
      <c r="AB182" s="96"/>
      <c r="AC182" s="96"/>
      <c r="AD182" s="96"/>
      <c r="AE182" s="96"/>
      <c r="AR182" s="189" t="s">
        <v>150</v>
      </c>
      <c r="AT182" s="189" t="s">
        <v>146</v>
      </c>
      <c r="AU182" s="189" t="s">
        <v>82</v>
      </c>
      <c r="AY182" s="88" t="s">
        <v>144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88" t="s">
        <v>80</v>
      </c>
      <c r="BK182" s="190">
        <f>ROUND(I182*H182,2)</f>
        <v>0</v>
      </c>
      <c r="BL182" s="88" t="s">
        <v>150</v>
      </c>
      <c r="BM182" s="189" t="s">
        <v>1040</v>
      </c>
    </row>
    <row r="183" spans="1:65" s="100" customFormat="1" ht="21.75" customHeight="1">
      <c r="A183" s="96"/>
      <c r="B183" s="97"/>
      <c r="C183" s="178" t="s">
        <v>290</v>
      </c>
      <c r="D183" s="178" t="s">
        <v>146</v>
      </c>
      <c r="E183" s="179" t="s">
        <v>1041</v>
      </c>
      <c r="F183" s="180" t="s">
        <v>1042</v>
      </c>
      <c r="G183" s="181" t="s">
        <v>188</v>
      </c>
      <c r="H183" s="182">
        <v>0.23400000000000001</v>
      </c>
      <c r="I183" s="74"/>
      <c r="J183" s="183">
        <f>ROUND(I183*H183,2)</f>
        <v>0</v>
      </c>
      <c r="K183" s="184"/>
      <c r="L183" s="97"/>
      <c r="M183" s="185" t="s">
        <v>1</v>
      </c>
      <c r="N183" s="186" t="s">
        <v>38</v>
      </c>
      <c r="O183" s="187">
        <v>21.385000000000002</v>
      </c>
      <c r="P183" s="187">
        <f>O183*H183</f>
        <v>5.0040900000000006</v>
      </c>
      <c r="Q183" s="187">
        <v>1.0471699999999999</v>
      </c>
      <c r="R183" s="187">
        <f>Q183*H183</f>
        <v>0.24503778000000001</v>
      </c>
      <c r="S183" s="187">
        <v>0</v>
      </c>
      <c r="T183" s="188">
        <f>S183*H183</f>
        <v>0</v>
      </c>
      <c r="U183" s="96"/>
      <c r="V183" s="96"/>
      <c r="W183" s="96"/>
      <c r="X183" s="96"/>
      <c r="Y183" s="96"/>
      <c r="Z183" s="96"/>
      <c r="AA183" s="96"/>
      <c r="AB183" s="96"/>
      <c r="AC183" s="96"/>
      <c r="AD183" s="96"/>
      <c r="AE183" s="96"/>
      <c r="AR183" s="189" t="s">
        <v>150</v>
      </c>
      <c r="AT183" s="189" t="s">
        <v>146</v>
      </c>
      <c r="AU183" s="189" t="s">
        <v>82</v>
      </c>
      <c r="AY183" s="88" t="s">
        <v>144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88" t="s">
        <v>80</v>
      </c>
      <c r="BK183" s="190">
        <f>ROUND(I183*H183,2)</f>
        <v>0</v>
      </c>
      <c r="BL183" s="88" t="s">
        <v>150</v>
      </c>
      <c r="BM183" s="189" t="s">
        <v>1043</v>
      </c>
    </row>
    <row r="184" spans="1:65" s="100" customFormat="1" ht="24.2" customHeight="1">
      <c r="A184" s="96"/>
      <c r="B184" s="97"/>
      <c r="C184" s="178" t="s">
        <v>7</v>
      </c>
      <c r="D184" s="178" t="s">
        <v>146</v>
      </c>
      <c r="E184" s="179" t="s">
        <v>1044</v>
      </c>
      <c r="F184" s="180" t="s">
        <v>1045</v>
      </c>
      <c r="G184" s="181" t="s">
        <v>149</v>
      </c>
      <c r="H184" s="182">
        <v>0.41599999999999998</v>
      </c>
      <c r="I184" s="74"/>
      <c r="J184" s="183">
        <f>ROUND(I184*H184,2)</f>
        <v>0</v>
      </c>
      <c r="K184" s="184"/>
      <c r="L184" s="97"/>
      <c r="M184" s="185" t="s">
        <v>1</v>
      </c>
      <c r="N184" s="186" t="s">
        <v>38</v>
      </c>
      <c r="O184" s="187">
        <v>1.052</v>
      </c>
      <c r="P184" s="187">
        <f>O184*H184</f>
        <v>0.43763200000000002</v>
      </c>
      <c r="Q184" s="187">
        <v>2.55328</v>
      </c>
      <c r="R184" s="187">
        <f>Q184*H184</f>
        <v>1.0621644799999999</v>
      </c>
      <c r="S184" s="187">
        <v>0</v>
      </c>
      <c r="T184" s="188">
        <f>S184*H184</f>
        <v>0</v>
      </c>
      <c r="U184" s="96"/>
      <c r="V184" s="96"/>
      <c r="W184" s="96"/>
      <c r="X184" s="96"/>
      <c r="Y184" s="96"/>
      <c r="Z184" s="96"/>
      <c r="AA184" s="96"/>
      <c r="AB184" s="96"/>
      <c r="AC184" s="96"/>
      <c r="AD184" s="96"/>
      <c r="AE184" s="96"/>
      <c r="AR184" s="189" t="s">
        <v>150</v>
      </c>
      <c r="AT184" s="189" t="s">
        <v>146</v>
      </c>
      <c r="AU184" s="189" t="s">
        <v>82</v>
      </c>
      <c r="AY184" s="88" t="s">
        <v>144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88" t="s">
        <v>80</v>
      </c>
      <c r="BK184" s="190">
        <f>ROUND(I184*H184,2)</f>
        <v>0</v>
      </c>
      <c r="BL184" s="88" t="s">
        <v>150</v>
      </c>
      <c r="BM184" s="189" t="s">
        <v>1046</v>
      </c>
    </row>
    <row r="185" spans="1:65" s="191" customFormat="1">
      <c r="B185" s="192"/>
      <c r="D185" s="193" t="s">
        <v>152</v>
      </c>
      <c r="E185" s="194" t="s">
        <v>1</v>
      </c>
      <c r="F185" s="195" t="s">
        <v>1047</v>
      </c>
      <c r="H185" s="194" t="s">
        <v>1</v>
      </c>
      <c r="I185" s="234"/>
      <c r="L185" s="192"/>
      <c r="M185" s="196"/>
      <c r="N185" s="197"/>
      <c r="O185" s="197"/>
      <c r="P185" s="197"/>
      <c r="Q185" s="197"/>
      <c r="R185" s="197"/>
      <c r="S185" s="197"/>
      <c r="T185" s="198"/>
      <c r="AT185" s="194" t="s">
        <v>152</v>
      </c>
      <c r="AU185" s="194" t="s">
        <v>82</v>
      </c>
      <c r="AV185" s="191" t="s">
        <v>80</v>
      </c>
      <c r="AW185" s="191" t="s">
        <v>30</v>
      </c>
      <c r="AX185" s="191" t="s">
        <v>73</v>
      </c>
      <c r="AY185" s="194" t="s">
        <v>144</v>
      </c>
    </row>
    <row r="186" spans="1:65" s="199" customFormat="1">
      <c r="B186" s="200"/>
      <c r="D186" s="193" t="s">
        <v>152</v>
      </c>
      <c r="E186" s="201" t="s">
        <v>1</v>
      </c>
      <c r="F186" s="202" t="s">
        <v>1048</v>
      </c>
      <c r="H186" s="203">
        <v>0.41599999999999998</v>
      </c>
      <c r="I186" s="235"/>
      <c r="L186" s="200"/>
      <c r="M186" s="204"/>
      <c r="N186" s="205"/>
      <c r="O186" s="205"/>
      <c r="P186" s="205"/>
      <c r="Q186" s="205"/>
      <c r="R186" s="205"/>
      <c r="S186" s="205"/>
      <c r="T186" s="206"/>
      <c r="AT186" s="201" t="s">
        <v>152</v>
      </c>
      <c r="AU186" s="201" t="s">
        <v>82</v>
      </c>
      <c r="AV186" s="199" t="s">
        <v>82</v>
      </c>
      <c r="AW186" s="199" t="s">
        <v>30</v>
      </c>
      <c r="AX186" s="199" t="s">
        <v>80</v>
      </c>
      <c r="AY186" s="201" t="s">
        <v>144</v>
      </c>
    </row>
    <row r="187" spans="1:65" s="100" customFormat="1" ht="21.75" customHeight="1">
      <c r="A187" s="96"/>
      <c r="B187" s="97"/>
      <c r="C187" s="178" t="s">
        <v>296</v>
      </c>
      <c r="D187" s="178" t="s">
        <v>146</v>
      </c>
      <c r="E187" s="179" t="s">
        <v>1049</v>
      </c>
      <c r="F187" s="180" t="s">
        <v>1050</v>
      </c>
      <c r="G187" s="181" t="s">
        <v>232</v>
      </c>
      <c r="H187" s="182">
        <v>1.855</v>
      </c>
      <c r="I187" s="74"/>
      <c r="J187" s="183">
        <f>ROUND(I187*H187,2)</f>
        <v>0</v>
      </c>
      <c r="K187" s="184"/>
      <c r="L187" s="97"/>
      <c r="M187" s="185" t="s">
        <v>1</v>
      </c>
      <c r="N187" s="186" t="s">
        <v>38</v>
      </c>
      <c r="O187" s="187">
        <v>0.81499999999999995</v>
      </c>
      <c r="P187" s="187">
        <f>O187*H187</f>
        <v>1.511825</v>
      </c>
      <c r="Q187" s="187">
        <v>5.3899999999999998E-3</v>
      </c>
      <c r="R187" s="187">
        <f>Q187*H187</f>
        <v>9.998449999999999E-3</v>
      </c>
      <c r="S187" s="187">
        <v>0</v>
      </c>
      <c r="T187" s="188">
        <f>S187*H187</f>
        <v>0</v>
      </c>
      <c r="U187" s="96"/>
      <c r="V187" s="96"/>
      <c r="W187" s="96"/>
      <c r="X187" s="96"/>
      <c r="Y187" s="96"/>
      <c r="Z187" s="96"/>
      <c r="AA187" s="96"/>
      <c r="AB187" s="96"/>
      <c r="AC187" s="96"/>
      <c r="AD187" s="96"/>
      <c r="AE187" s="96"/>
      <c r="AR187" s="189" t="s">
        <v>150</v>
      </c>
      <c r="AT187" s="189" t="s">
        <v>146</v>
      </c>
      <c r="AU187" s="189" t="s">
        <v>82</v>
      </c>
      <c r="AY187" s="88" t="s">
        <v>144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88" t="s">
        <v>80</v>
      </c>
      <c r="BK187" s="190">
        <f>ROUND(I187*H187,2)</f>
        <v>0</v>
      </c>
      <c r="BL187" s="88" t="s">
        <v>150</v>
      </c>
      <c r="BM187" s="189" t="s">
        <v>1051</v>
      </c>
    </row>
    <row r="188" spans="1:65" s="191" customFormat="1">
      <c r="B188" s="192"/>
      <c r="D188" s="193" t="s">
        <v>152</v>
      </c>
      <c r="E188" s="194" t="s">
        <v>1</v>
      </c>
      <c r="F188" s="195" t="s">
        <v>1047</v>
      </c>
      <c r="H188" s="194" t="s">
        <v>1</v>
      </c>
      <c r="I188" s="234"/>
      <c r="L188" s="192"/>
      <c r="M188" s="196"/>
      <c r="N188" s="197"/>
      <c r="O188" s="197"/>
      <c r="P188" s="197"/>
      <c r="Q188" s="197"/>
      <c r="R188" s="197"/>
      <c r="S188" s="197"/>
      <c r="T188" s="198"/>
      <c r="AT188" s="194" t="s">
        <v>152</v>
      </c>
      <c r="AU188" s="194" t="s">
        <v>82</v>
      </c>
      <c r="AV188" s="191" t="s">
        <v>80</v>
      </c>
      <c r="AW188" s="191" t="s">
        <v>30</v>
      </c>
      <c r="AX188" s="191" t="s">
        <v>73</v>
      </c>
      <c r="AY188" s="194" t="s">
        <v>144</v>
      </c>
    </row>
    <row r="189" spans="1:65" s="199" customFormat="1">
      <c r="B189" s="200"/>
      <c r="D189" s="193" t="s">
        <v>152</v>
      </c>
      <c r="E189" s="201" t="s">
        <v>1</v>
      </c>
      <c r="F189" s="202" t="s">
        <v>1052</v>
      </c>
      <c r="H189" s="203">
        <v>1.855</v>
      </c>
      <c r="I189" s="235"/>
      <c r="L189" s="200"/>
      <c r="M189" s="204"/>
      <c r="N189" s="205"/>
      <c r="O189" s="205"/>
      <c r="P189" s="205"/>
      <c r="Q189" s="205"/>
      <c r="R189" s="205"/>
      <c r="S189" s="205"/>
      <c r="T189" s="206"/>
      <c r="AT189" s="201" t="s">
        <v>152</v>
      </c>
      <c r="AU189" s="201" t="s">
        <v>82</v>
      </c>
      <c r="AV189" s="199" t="s">
        <v>82</v>
      </c>
      <c r="AW189" s="199" t="s">
        <v>30</v>
      </c>
      <c r="AX189" s="199" t="s">
        <v>80</v>
      </c>
      <c r="AY189" s="201" t="s">
        <v>144</v>
      </c>
    </row>
    <row r="190" spans="1:65" s="100" customFormat="1" ht="21.75" customHeight="1">
      <c r="A190" s="96"/>
      <c r="B190" s="97"/>
      <c r="C190" s="178" t="s">
        <v>301</v>
      </c>
      <c r="D190" s="178" t="s">
        <v>146</v>
      </c>
      <c r="E190" s="179" t="s">
        <v>1053</v>
      </c>
      <c r="F190" s="180" t="s">
        <v>1054</v>
      </c>
      <c r="G190" s="181" t="s">
        <v>232</v>
      </c>
      <c r="H190" s="182">
        <v>1.855</v>
      </c>
      <c r="I190" s="74"/>
      <c r="J190" s="183">
        <f>ROUND(I190*H190,2)</f>
        <v>0</v>
      </c>
      <c r="K190" s="184"/>
      <c r="L190" s="97"/>
      <c r="M190" s="185" t="s">
        <v>1</v>
      </c>
      <c r="N190" s="186" t="s">
        <v>38</v>
      </c>
      <c r="O190" s="187">
        <v>0.28199999999999997</v>
      </c>
      <c r="P190" s="187">
        <f>O190*H190</f>
        <v>0.52310999999999996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96"/>
      <c r="V190" s="96"/>
      <c r="W190" s="96"/>
      <c r="X190" s="96"/>
      <c r="Y190" s="96"/>
      <c r="Z190" s="96"/>
      <c r="AA190" s="96"/>
      <c r="AB190" s="96"/>
      <c r="AC190" s="96"/>
      <c r="AD190" s="96"/>
      <c r="AE190" s="96"/>
      <c r="AR190" s="189" t="s">
        <v>150</v>
      </c>
      <c r="AT190" s="189" t="s">
        <v>146</v>
      </c>
      <c r="AU190" s="189" t="s">
        <v>82</v>
      </c>
      <c r="AY190" s="88" t="s">
        <v>144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88" t="s">
        <v>80</v>
      </c>
      <c r="BK190" s="190">
        <f>ROUND(I190*H190,2)</f>
        <v>0</v>
      </c>
      <c r="BL190" s="88" t="s">
        <v>150</v>
      </c>
      <c r="BM190" s="189" t="s">
        <v>1055</v>
      </c>
    </row>
    <row r="191" spans="1:65" s="100" customFormat="1" ht="16.5" customHeight="1">
      <c r="A191" s="96"/>
      <c r="B191" s="97"/>
      <c r="C191" s="178" t="s">
        <v>307</v>
      </c>
      <c r="D191" s="178" t="s">
        <v>146</v>
      </c>
      <c r="E191" s="179" t="s">
        <v>1056</v>
      </c>
      <c r="F191" s="180" t="s">
        <v>1057</v>
      </c>
      <c r="G191" s="181" t="s">
        <v>262</v>
      </c>
      <c r="H191" s="182">
        <v>32</v>
      </c>
      <c r="I191" s="74"/>
      <c r="J191" s="183">
        <f>ROUND(I191*H191,2)</f>
        <v>0</v>
      </c>
      <c r="K191" s="184"/>
      <c r="L191" s="97"/>
      <c r="M191" s="185" t="s">
        <v>1</v>
      </c>
      <c r="N191" s="186" t="s">
        <v>38</v>
      </c>
      <c r="O191" s="187">
        <v>0</v>
      </c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96"/>
      <c r="V191" s="96"/>
      <c r="W191" s="96"/>
      <c r="X191" s="96"/>
      <c r="Y191" s="96"/>
      <c r="Z191" s="96"/>
      <c r="AA191" s="96"/>
      <c r="AB191" s="96"/>
      <c r="AC191" s="96"/>
      <c r="AD191" s="96"/>
      <c r="AE191" s="96"/>
      <c r="AR191" s="189" t="s">
        <v>150</v>
      </c>
      <c r="AT191" s="189" t="s">
        <v>146</v>
      </c>
      <c r="AU191" s="189" t="s">
        <v>82</v>
      </c>
      <c r="AY191" s="88" t="s">
        <v>144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88" t="s">
        <v>80</v>
      </c>
      <c r="BK191" s="190">
        <f>ROUND(I191*H191,2)</f>
        <v>0</v>
      </c>
      <c r="BL191" s="88" t="s">
        <v>150</v>
      </c>
      <c r="BM191" s="189" t="s">
        <v>1058</v>
      </c>
    </row>
    <row r="192" spans="1:65" s="165" customFormat="1" ht="22.9" customHeight="1">
      <c r="B192" s="166"/>
      <c r="D192" s="167" t="s">
        <v>72</v>
      </c>
      <c r="E192" s="176" t="s">
        <v>169</v>
      </c>
      <c r="F192" s="176" t="s">
        <v>264</v>
      </c>
      <c r="I192" s="237"/>
      <c r="J192" s="177">
        <f>BK192</f>
        <v>0</v>
      </c>
      <c r="L192" s="166"/>
      <c r="M192" s="170"/>
      <c r="N192" s="171"/>
      <c r="O192" s="171"/>
      <c r="P192" s="172">
        <f>SUM(P193:P211)</f>
        <v>163.90711200000001</v>
      </c>
      <c r="Q192" s="171"/>
      <c r="R192" s="172">
        <f>SUM(R193:R211)</f>
        <v>161.6614955</v>
      </c>
      <c r="S192" s="171"/>
      <c r="T192" s="173">
        <f>SUM(T193:T211)</f>
        <v>0</v>
      </c>
      <c r="AR192" s="167" t="s">
        <v>80</v>
      </c>
      <c r="AT192" s="174" t="s">
        <v>72</v>
      </c>
      <c r="AU192" s="174" t="s">
        <v>80</v>
      </c>
      <c r="AY192" s="167" t="s">
        <v>144</v>
      </c>
      <c r="BK192" s="175">
        <f>SUM(BK193:BK211)</f>
        <v>0</v>
      </c>
    </row>
    <row r="193" spans="1:65" s="100" customFormat="1" ht="37.9" customHeight="1">
      <c r="A193" s="96"/>
      <c r="B193" s="97"/>
      <c r="C193" s="178" t="s">
        <v>312</v>
      </c>
      <c r="D193" s="178" t="s">
        <v>146</v>
      </c>
      <c r="E193" s="179" t="s">
        <v>1059</v>
      </c>
      <c r="F193" s="180" t="s">
        <v>1060</v>
      </c>
      <c r="G193" s="181" t="s">
        <v>232</v>
      </c>
      <c r="H193" s="182">
        <v>58.32</v>
      </c>
      <c r="I193" s="74"/>
      <c r="J193" s="183">
        <f>ROUND(I193*H193,2)</f>
        <v>0</v>
      </c>
      <c r="K193" s="184"/>
      <c r="L193" s="97"/>
      <c r="M193" s="185" t="s">
        <v>1</v>
      </c>
      <c r="N193" s="186" t="s">
        <v>38</v>
      </c>
      <c r="O193" s="187">
        <v>1.0860000000000001</v>
      </c>
      <c r="P193" s="187">
        <f>O193*H193</f>
        <v>63.335520000000002</v>
      </c>
      <c r="Q193" s="187">
        <v>0.73404000000000003</v>
      </c>
      <c r="R193" s="187">
        <f>Q193*H193</f>
        <v>42.809212800000005</v>
      </c>
      <c r="S193" s="187">
        <v>0</v>
      </c>
      <c r="T193" s="188">
        <f>S193*H193</f>
        <v>0</v>
      </c>
      <c r="U193" s="96"/>
      <c r="V193" s="96"/>
      <c r="W193" s="96"/>
      <c r="X193" s="96"/>
      <c r="Y193" s="96"/>
      <c r="Z193" s="96"/>
      <c r="AA193" s="96"/>
      <c r="AB193" s="96"/>
      <c r="AC193" s="96"/>
      <c r="AD193" s="96"/>
      <c r="AE193" s="96"/>
      <c r="AR193" s="189" t="s">
        <v>150</v>
      </c>
      <c r="AT193" s="189" t="s">
        <v>146</v>
      </c>
      <c r="AU193" s="189" t="s">
        <v>82</v>
      </c>
      <c r="AY193" s="88" t="s">
        <v>144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88" t="s">
        <v>80</v>
      </c>
      <c r="BK193" s="190">
        <f>ROUND(I193*H193,2)</f>
        <v>0</v>
      </c>
      <c r="BL193" s="88" t="s">
        <v>150</v>
      </c>
      <c r="BM193" s="189" t="s">
        <v>1061</v>
      </c>
    </row>
    <row r="194" spans="1:65" s="191" customFormat="1">
      <c r="B194" s="192"/>
      <c r="D194" s="193" t="s">
        <v>152</v>
      </c>
      <c r="E194" s="194" t="s">
        <v>1</v>
      </c>
      <c r="F194" s="195" t="s">
        <v>1028</v>
      </c>
      <c r="H194" s="194" t="s">
        <v>1</v>
      </c>
      <c r="I194" s="234"/>
      <c r="L194" s="192"/>
      <c r="M194" s="196"/>
      <c r="N194" s="197"/>
      <c r="O194" s="197"/>
      <c r="P194" s="197"/>
      <c r="Q194" s="197"/>
      <c r="R194" s="197"/>
      <c r="S194" s="197"/>
      <c r="T194" s="198"/>
      <c r="AT194" s="194" t="s">
        <v>152</v>
      </c>
      <c r="AU194" s="194" t="s">
        <v>82</v>
      </c>
      <c r="AV194" s="191" t="s">
        <v>80</v>
      </c>
      <c r="AW194" s="191" t="s">
        <v>30</v>
      </c>
      <c r="AX194" s="191" t="s">
        <v>73</v>
      </c>
      <c r="AY194" s="194" t="s">
        <v>144</v>
      </c>
    </row>
    <row r="195" spans="1:65" s="199" customFormat="1">
      <c r="B195" s="200"/>
      <c r="D195" s="193" t="s">
        <v>152</v>
      </c>
      <c r="E195" s="201" t="s">
        <v>1</v>
      </c>
      <c r="F195" s="202" t="s">
        <v>1062</v>
      </c>
      <c r="H195" s="203">
        <v>42.3</v>
      </c>
      <c r="I195" s="235"/>
      <c r="L195" s="200"/>
      <c r="M195" s="204"/>
      <c r="N195" s="205"/>
      <c r="O195" s="205"/>
      <c r="P195" s="205"/>
      <c r="Q195" s="205"/>
      <c r="R195" s="205"/>
      <c r="S195" s="205"/>
      <c r="T195" s="206"/>
      <c r="AT195" s="201" t="s">
        <v>152</v>
      </c>
      <c r="AU195" s="201" t="s">
        <v>82</v>
      </c>
      <c r="AV195" s="199" t="s">
        <v>82</v>
      </c>
      <c r="AW195" s="199" t="s">
        <v>30</v>
      </c>
      <c r="AX195" s="199" t="s">
        <v>73</v>
      </c>
      <c r="AY195" s="201" t="s">
        <v>144</v>
      </c>
    </row>
    <row r="196" spans="1:65" s="199" customFormat="1">
      <c r="B196" s="200"/>
      <c r="D196" s="193" t="s">
        <v>152</v>
      </c>
      <c r="E196" s="201" t="s">
        <v>1</v>
      </c>
      <c r="F196" s="202" t="s">
        <v>1063</v>
      </c>
      <c r="H196" s="203">
        <v>16.02</v>
      </c>
      <c r="I196" s="235"/>
      <c r="L196" s="200"/>
      <c r="M196" s="204"/>
      <c r="N196" s="205"/>
      <c r="O196" s="205"/>
      <c r="P196" s="205"/>
      <c r="Q196" s="205"/>
      <c r="R196" s="205"/>
      <c r="S196" s="205"/>
      <c r="T196" s="206"/>
      <c r="AT196" s="201" t="s">
        <v>152</v>
      </c>
      <c r="AU196" s="201" t="s">
        <v>82</v>
      </c>
      <c r="AV196" s="199" t="s">
        <v>82</v>
      </c>
      <c r="AW196" s="199" t="s">
        <v>30</v>
      </c>
      <c r="AX196" s="199" t="s">
        <v>73</v>
      </c>
      <c r="AY196" s="201" t="s">
        <v>144</v>
      </c>
    </row>
    <row r="197" spans="1:65" s="207" customFormat="1">
      <c r="B197" s="208"/>
      <c r="D197" s="193" t="s">
        <v>152</v>
      </c>
      <c r="E197" s="209" t="s">
        <v>1</v>
      </c>
      <c r="F197" s="210" t="s">
        <v>165</v>
      </c>
      <c r="H197" s="211">
        <v>58.319999999999993</v>
      </c>
      <c r="I197" s="236"/>
      <c r="L197" s="208"/>
      <c r="M197" s="212"/>
      <c r="N197" s="213"/>
      <c r="O197" s="213"/>
      <c r="P197" s="213"/>
      <c r="Q197" s="213"/>
      <c r="R197" s="213"/>
      <c r="S197" s="213"/>
      <c r="T197" s="214"/>
      <c r="AT197" s="209" t="s">
        <v>152</v>
      </c>
      <c r="AU197" s="209" t="s">
        <v>82</v>
      </c>
      <c r="AV197" s="207" t="s">
        <v>150</v>
      </c>
      <c r="AW197" s="207" t="s">
        <v>30</v>
      </c>
      <c r="AX197" s="207" t="s">
        <v>80</v>
      </c>
      <c r="AY197" s="209" t="s">
        <v>144</v>
      </c>
    </row>
    <row r="198" spans="1:65" s="100" customFormat="1" ht="16.5" customHeight="1">
      <c r="A198" s="96"/>
      <c r="B198" s="97"/>
      <c r="C198" s="178" t="s">
        <v>324</v>
      </c>
      <c r="D198" s="178" t="s">
        <v>146</v>
      </c>
      <c r="E198" s="179" t="s">
        <v>1064</v>
      </c>
      <c r="F198" s="180" t="s">
        <v>1065</v>
      </c>
      <c r="G198" s="181" t="s">
        <v>188</v>
      </c>
      <c r="H198" s="182">
        <v>0.87</v>
      </c>
      <c r="I198" s="74"/>
      <c r="J198" s="183">
        <f>ROUND(I198*H198,2)</f>
        <v>0</v>
      </c>
      <c r="K198" s="184"/>
      <c r="L198" s="97"/>
      <c r="M198" s="185" t="s">
        <v>1</v>
      </c>
      <c r="N198" s="186" t="s">
        <v>38</v>
      </c>
      <c r="O198" s="187">
        <v>26.431000000000001</v>
      </c>
      <c r="P198" s="187">
        <f>O198*H198</f>
        <v>22.994970000000002</v>
      </c>
      <c r="Q198" s="187">
        <v>1.04922</v>
      </c>
      <c r="R198" s="187">
        <f>Q198*H198</f>
        <v>0.91282140000000001</v>
      </c>
      <c r="S198" s="187">
        <v>0</v>
      </c>
      <c r="T198" s="188">
        <f>S198*H198</f>
        <v>0</v>
      </c>
      <c r="U198" s="96"/>
      <c r="V198" s="96"/>
      <c r="W198" s="96"/>
      <c r="X198" s="96"/>
      <c r="Y198" s="96"/>
      <c r="Z198" s="96"/>
      <c r="AA198" s="96"/>
      <c r="AB198" s="96"/>
      <c r="AC198" s="96"/>
      <c r="AD198" s="96"/>
      <c r="AE198" s="96"/>
      <c r="AR198" s="189" t="s">
        <v>150</v>
      </c>
      <c r="AT198" s="189" t="s">
        <v>146</v>
      </c>
      <c r="AU198" s="189" t="s">
        <v>82</v>
      </c>
      <c r="AY198" s="88" t="s">
        <v>144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88" t="s">
        <v>80</v>
      </c>
      <c r="BK198" s="190">
        <f>ROUND(I198*H198,2)</f>
        <v>0</v>
      </c>
      <c r="BL198" s="88" t="s">
        <v>150</v>
      </c>
      <c r="BM198" s="189" t="s">
        <v>1066</v>
      </c>
    </row>
    <row r="199" spans="1:65" s="100" customFormat="1" ht="55.5" customHeight="1">
      <c r="A199" s="96"/>
      <c r="B199" s="97"/>
      <c r="C199" s="178" t="s">
        <v>337</v>
      </c>
      <c r="D199" s="178" t="s">
        <v>146</v>
      </c>
      <c r="E199" s="179" t="s">
        <v>1067</v>
      </c>
      <c r="F199" s="180" t="s">
        <v>1068</v>
      </c>
      <c r="G199" s="181" t="s">
        <v>399</v>
      </c>
      <c r="H199" s="182">
        <v>25.4</v>
      </c>
      <c r="I199" s="74"/>
      <c r="J199" s="183">
        <f>ROUND(I199*H199,2)</f>
        <v>0</v>
      </c>
      <c r="K199" s="184"/>
      <c r="L199" s="97"/>
      <c r="M199" s="185" t="s">
        <v>1</v>
      </c>
      <c r="N199" s="186" t="s">
        <v>38</v>
      </c>
      <c r="O199" s="187">
        <v>0</v>
      </c>
      <c r="P199" s="187">
        <f>O199*H199</f>
        <v>0</v>
      </c>
      <c r="Q199" s="187">
        <v>3.8179999999999999E-2</v>
      </c>
      <c r="R199" s="187">
        <f>Q199*H199</f>
        <v>0.96977199999999986</v>
      </c>
      <c r="S199" s="187">
        <v>0</v>
      </c>
      <c r="T199" s="188">
        <f>S199*H199</f>
        <v>0</v>
      </c>
      <c r="U199" s="96"/>
      <c r="V199" s="96"/>
      <c r="W199" s="96"/>
      <c r="X199" s="96"/>
      <c r="Y199" s="96"/>
      <c r="Z199" s="96"/>
      <c r="AA199" s="96"/>
      <c r="AB199" s="96"/>
      <c r="AC199" s="96"/>
      <c r="AD199" s="96"/>
      <c r="AE199" s="96"/>
      <c r="AR199" s="189" t="s">
        <v>150</v>
      </c>
      <c r="AT199" s="189" t="s">
        <v>146</v>
      </c>
      <c r="AU199" s="189" t="s">
        <v>82</v>
      </c>
      <c r="AY199" s="88" t="s">
        <v>144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88" t="s">
        <v>80</v>
      </c>
      <c r="BK199" s="190">
        <f>ROUND(I199*H199,2)</f>
        <v>0</v>
      </c>
      <c r="BL199" s="88" t="s">
        <v>150</v>
      </c>
      <c r="BM199" s="189" t="s">
        <v>1069</v>
      </c>
    </row>
    <row r="200" spans="1:65" s="199" customFormat="1">
      <c r="B200" s="200"/>
      <c r="D200" s="193" t="s">
        <v>152</v>
      </c>
      <c r="E200" s="201" t="s">
        <v>1</v>
      </c>
      <c r="F200" s="202" t="s">
        <v>1070</v>
      </c>
      <c r="H200" s="203">
        <v>25.4</v>
      </c>
      <c r="I200" s="235"/>
      <c r="L200" s="200"/>
      <c r="M200" s="204"/>
      <c r="N200" s="205"/>
      <c r="O200" s="205"/>
      <c r="P200" s="205"/>
      <c r="Q200" s="205"/>
      <c r="R200" s="205"/>
      <c r="S200" s="205"/>
      <c r="T200" s="206"/>
      <c r="AT200" s="201" t="s">
        <v>152</v>
      </c>
      <c r="AU200" s="201" t="s">
        <v>82</v>
      </c>
      <c r="AV200" s="199" t="s">
        <v>82</v>
      </c>
      <c r="AW200" s="199" t="s">
        <v>30</v>
      </c>
      <c r="AX200" s="199" t="s">
        <v>80</v>
      </c>
      <c r="AY200" s="201" t="s">
        <v>144</v>
      </c>
    </row>
    <row r="201" spans="1:65" s="100" customFormat="1" ht="33" customHeight="1">
      <c r="A201" s="96"/>
      <c r="B201" s="97"/>
      <c r="C201" s="178" t="s">
        <v>341</v>
      </c>
      <c r="D201" s="178" t="s">
        <v>146</v>
      </c>
      <c r="E201" s="179" t="s">
        <v>1071</v>
      </c>
      <c r="F201" s="180" t="s">
        <v>1072</v>
      </c>
      <c r="G201" s="181" t="s">
        <v>149</v>
      </c>
      <c r="H201" s="182">
        <v>45.036000000000001</v>
      </c>
      <c r="I201" s="74"/>
      <c r="J201" s="183">
        <f>ROUND(I201*H201,2)</f>
        <v>0</v>
      </c>
      <c r="K201" s="184"/>
      <c r="L201" s="97"/>
      <c r="M201" s="185" t="s">
        <v>1</v>
      </c>
      <c r="N201" s="186" t="s">
        <v>38</v>
      </c>
      <c r="O201" s="187">
        <v>1.7170000000000001</v>
      </c>
      <c r="P201" s="187">
        <f>O201*H201</f>
        <v>77.326812000000004</v>
      </c>
      <c r="Q201" s="187">
        <v>2.5143</v>
      </c>
      <c r="R201" s="187">
        <f>Q201*H201</f>
        <v>113.2340148</v>
      </c>
      <c r="S201" s="187">
        <v>0</v>
      </c>
      <c r="T201" s="188">
        <f>S201*H201</f>
        <v>0</v>
      </c>
      <c r="U201" s="96"/>
      <c r="V201" s="96"/>
      <c r="W201" s="96"/>
      <c r="X201" s="96"/>
      <c r="Y201" s="96"/>
      <c r="Z201" s="96"/>
      <c r="AA201" s="96"/>
      <c r="AB201" s="96"/>
      <c r="AC201" s="96"/>
      <c r="AD201" s="96"/>
      <c r="AE201" s="96"/>
      <c r="AR201" s="189" t="s">
        <v>150</v>
      </c>
      <c r="AT201" s="189" t="s">
        <v>146</v>
      </c>
      <c r="AU201" s="189" t="s">
        <v>82</v>
      </c>
      <c r="AY201" s="88" t="s">
        <v>144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88" t="s">
        <v>80</v>
      </c>
      <c r="BK201" s="190">
        <f>ROUND(I201*H201,2)</f>
        <v>0</v>
      </c>
      <c r="BL201" s="88" t="s">
        <v>150</v>
      </c>
      <c r="BM201" s="189" t="s">
        <v>1073</v>
      </c>
    </row>
    <row r="202" spans="1:65" s="199" customFormat="1">
      <c r="B202" s="200"/>
      <c r="D202" s="193" t="s">
        <v>152</v>
      </c>
      <c r="E202" s="201" t="s">
        <v>1</v>
      </c>
      <c r="F202" s="202" t="s">
        <v>1074</v>
      </c>
      <c r="H202" s="203">
        <v>45.036000000000001</v>
      </c>
      <c r="I202" s="235"/>
      <c r="L202" s="200"/>
      <c r="M202" s="204"/>
      <c r="N202" s="205"/>
      <c r="O202" s="205"/>
      <c r="P202" s="205"/>
      <c r="Q202" s="205"/>
      <c r="R202" s="205"/>
      <c r="S202" s="205"/>
      <c r="T202" s="206"/>
      <c r="AT202" s="201" t="s">
        <v>152</v>
      </c>
      <c r="AU202" s="201" t="s">
        <v>82</v>
      </c>
      <c r="AV202" s="199" t="s">
        <v>82</v>
      </c>
      <c r="AW202" s="199" t="s">
        <v>30</v>
      </c>
      <c r="AX202" s="199" t="s">
        <v>80</v>
      </c>
      <c r="AY202" s="201" t="s">
        <v>144</v>
      </c>
    </row>
    <row r="203" spans="1:65" s="100" customFormat="1" ht="33" customHeight="1">
      <c r="A203" s="96"/>
      <c r="B203" s="97"/>
      <c r="C203" s="178" t="s">
        <v>345</v>
      </c>
      <c r="D203" s="178" t="s">
        <v>146</v>
      </c>
      <c r="E203" s="179" t="s">
        <v>1075</v>
      </c>
      <c r="F203" s="180" t="s">
        <v>1076</v>
      </c>
      <c r="G203" s="181" t="s">
        <v>232</v>
      </c>
      <c r="H203" s="182">
        <v>255.6</v>
      </c>
      <c r="I203" s="74"/>
      <c r="J203" s="183">
        <f>ROUND(I203*H203,2)</f>
        <v>0</v>
      </c>
      <c r="K203" s="184"/>
      <c r="L203" s="97"/>
      <c r="M203" s="185" t="s">
        <v>1</v>
      </c>
      <c r="N203" s="186" t="s">
        <v>38</v>
      </c>
      <c r="O203" s="187">
        <v>0</v>
      </c>
      <c r="P203" s="187">
        <f>O203*H203</f>
        <v>0</v>
      </c>
      <c r="Q203" s="187">
        <v>1.6199999999999999E-3</v>
      </c>
      <c r="R203" s="187">
        <f>Q203*H203</f>
        <v>0.414072</v>
      </c>
      <c r="S203" s="187">
        <v>0</v>
      </c>
      <c r="T203" s="188">
        <f>S203*H203</f>
        <v>0</v>
      </c>
      <c r="U203" s="96"/>
      <c r="V203" s="96"/>
      <c r="W203" s="96"/>
      <c r="X203" s="96"/>
      <c r="Y203" s="96"/>
      <c r="Z203" s="96"/>
      <c r="AA203" s="96"/>
      <c r="AB203" s="96"/>
      <c r="AC203" s="96"/>
      <c r="AD203" s="96"/>
      <c r="AE203" s="96"/>
      <c r="AR203" s="189" t="s">
        <v>150</v>
      </c>
      <c r="AT203" s="189" t="s">
        <v>146</v>
      </c>
      <c r="AU203" s="189" t="s">
        <v>82</v>
      </c>
      <c r="AY203" s="88" t="s">
        <v>144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88" t="s">
        <v>80</v>
      </c>
      <c r="BK203" s="190">
        <f>ROUND(I203*H203,2)</f>
        <v>0</v>
      </c>
      <c r="BL203" s="88" t="s">
        <v>150</v>
      </c>
      <c r="BM203" s="189" t="s">
        <v>1077</v>
      </c>
    </row>
    <row r="204" spans="1:65" s="191" customFormat="1">
      <c r="B204" s="192"/>
      <c r="D204" s="193" t="s">
        <v>152</v>
      </c>
      <c r="E204" s="194" t="s">
        <v>1</v>
      </c>
      <c r="F204" s="195" t="s">
        <v>1016</v>
      </c>
      <c r="H204" s="194" t="s">
        <v>1</v>
      </c>
      <c r="I204" s="234"/>
      <c r="L204" s="192"/>
      <c r="M204" s="196"/>
      <c r="N204" s="197"/>
      <c r="O204" s="197"/>
      <c r="P204" s="197"/>
      <c r="Q204" s="197"/>
      <c r="R204" s="197"/>
      <c r="S204" s="197"/>
      <c r="T204" s="198"/>
      <c r="AT204" s="194" t="s">
        <v>152</v>
      </c>
      <c r="AU204" s="194" t="s">
        <v>82</v>
      </c>
      <c r="AV204" s="191" t="s">
        <v>80</v>
      </c>
      <c r="AW204" s="191" t="s">
        <v>30</v>
      </c>
      <c r="AX204" s="191" t="s">
        <v>73</v>
      </c>
      <c r="AY204" s="194" t="s">
        <v>144</v>
      </c>
    </row>
    <row r="205" spans="1:65" s="199" customFormat="1">
      <c r="B205" s="200"/>
      <c r="D205" s="193" t="s">
        <v>152</v>
      </c>
      <c r="E205" s="201" t="s">
        <v>1</v>
      </c>
      <c r="F205" s="202" t="s">
        <v>1078</v>
      </c>
      <c r="H205" s="203">
        <v>81</v>
      </c>
      <c r="I205" s="235"/>
      <c r="L205" s="200"/>
      <c r="M205" s="204"/>
      <c r="N205" s="205"/>
      <c r="O205" s="205"/>
      <c r="P205" s="205"/>
      <c r="Q205" s="205"/>
      <c r="R205" s="205"/>
      <c r="S205" s="205"/>
      <c r="T205" s="206"/>
      <c r="AT205" s="201" t="s">
        <v>152</v>
      </c>
      <c r="AU205" s="201" t="s">
        <v>82</v>
      </c>
      <c r="AV205" s="199" t="s">
        <v>82</v>
      </c>
      <c r="AW205" s="199" t="s">
        <v>30</v>
      </c>
      <c r="AX205" s="199" t="s">
        <v>73</v>
      </c>
      <c r="AY205" s="201" t="s">
        <v>144</v>
      </c>
    </row>
    <row r="206" spans="1:65" s="199" customFormat="1">
      <c r="B206" s="200"/>
      <c r="D206" s="193" t="s">
        <v>152</v>
      </c>
      <c r="E206" s="201" t="s">
        <v>1</v>
      </c>
      <c r="F206" s="202" t="s">
        <v>1079</v>
      </c>
      <c r="H206" s="203">
        <v>32.4</v>
      </c>
      <c r="I206" s="235"/>
      <c r="L206" s="200"/>
      <c r="M206" s="204"/>
      <c r="N206" s="205"/>
      <c r="O206" s="205"/>
      <c r="P206" s="205"/>
      <c r="Q206" s="205"/>
      <c r="R206" s="205"/>
      <c r="S206" s="205"/>
      <c r="T206" s="206"/>
      <c r="AT206" s="201" t="s">
        <v>152</v>
      </c>
      <c r="AU206" s="201" t="s">
        <v>82</v>
      </c>
      <c r="AV206" s="199" t="s">
        <v>82</v>
      </c>
      <c r="AW206" s="199" t="s">
        <v>30</v>
      </c>
      <c r="AX206" s="199" t="s">
        <v>73</v>
      </c>
      <c r="AY206" s="201" t="s">
        <v>144</v>
      </c>
    </row>
    <row r="207" spans="1:65" s="199" customFormat="1">
      <c r="B207" s="200"/>
      <c r="D207" s="193" t="s">
        <v>152</v>
      </c>
      <c r="E207" s="201" t="s">
        <v>1</v>
      </c>
      <c r="F207" s="202" t="s">
        <v>1080</v>
      </c>
      <c r="H207" s="203">
        <v>142.19999999999999</v>
      </c>
      <c r="I207" s="235"/>
      <c r="L207" s="200"/>
      <c r="M207" s="204"/>
      <c r="N207" s="205"/>
      <c r="O207" s="205"/>
      <c r="P207" s="205"/>
      <c r="Q207" s="205"/>
      <c r="R207" s="205"/>
      <c r="S207" s="205"/>
      <c r="T207" s="206"/>
      <c r="AT207" s="201" t="s">
        <v>152</v>
      </c>
      <c r="AU207" s="201" t="s">
        <v>82</v>
      </c>
      <c r="AV207" s="199" t="s">
        <v>82</v>
      </c>
      <c r="AW207" s="199" t="s">
        <v>30</v>
      </c>
      <c r="AX207" s="199" t="s">
        <v>73</v>
      </c>
      <c r="AY207" s="201" t="s">
        <v>144</v>
      </c>
    </row>
    <row r="208" spans="1:65" s="207" customFormat="1">
      <c r="B208" s="208"/>
      <c r="D208" s="193" t="s">
        <v>152</v>
      </c>
      <c r="E208" s="209" t="s">
        <v>1</v>
      </c>
      <c r="F208" s="210" t="s">
        <v>165</v>
      </c>
      <c r="H208" s="211">
        <v>255.6</v>
      </c>
      <c r="I208" s="236"/>
      <c r="L208" s="208"/>
      <c r="M208" s="212"/>
      <c r="N208" s="213"/>
      <c r="O208" s="213"/>
      <c r="P208" s="213"/>
      <c r="Q208" s="213"/>
      <c r="R208" s="213"/>
      <c r="S208" s="213"/>
      <c r="T208" s="214"/>
      <c r="AT208" s="209" t="s">
        <v>152</v>
      </c>
      <c r="AU208" s="209" t="s">
        <v>82</v>
      </c>
      <c r="AV208" s="207" t="s">
        <v>150</v>
      </c>
      <c r="AW208" s="207" t="s">
        <v>30</v>
      </c>
      <c r="AX208" s="207" t="s">
        <v>80</v>
      </c>
      <c r="AY208" s="209" t="s">
        <v>144</v>
      </c>
    </row>
    <row r="209" spans="1:65" s="100" customFormat="1" ht="33" customHeight="1">
      <c r="A209" s="96"/>
      <c r="B209" s="97"/>
      <c r="C209" s="178" t="s">
        <v>350</v>
      </c>
      <c r="D209" s="178" t="s">
        <v>146</v>
      </c>
      <c r="E209" s="179" t="s">
        <v>1081</v>
      </c>
      <c r="F209" s="180" t="s">
        <v>1082</v>
      </c>
      <c r="G209" s="181" t="s">
        <v>232</v>
      </c>
      <c r="H209" s="182">
        <v>255.6</v>
      </c>
      <c r="I209" s="74"/>
      <c r="J209" s="183">
        <f>ROUND(I209*H209,2)</f>
        <v>0</v>
      </c>
      <c r="K209" s="184"/>
      <c r="L209" s="97"/>
      <c r="M209" s="185" t="s">
        <v>1</v>
      </c>
      <c r="N209" s="186" t="s">
        <v>38</v>
      </c>
      <c r="O209" s="187">
        <v>0</v>
      </c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96"/>
      <c r="V209" s="96"/>
      <c r="W209" s="96"/>
      <c r="X209" s="96"/>
      <c r="Y209" s="96"/>
      <c r="Z209" s="96"/>
      <c r="AA209" s="96"/>
      <c r="AB209" s="96"/>
      <c r="AC209" s="96"/>
      <c r="AD209" s="96"/>
      <c r="AE209" s="96"/>
      <c r="AR209" s="189" t="s">
        <v>150</v>
      </c>
      <c r="AT209" s="189" t="s">
        <v>146</v>
      </c>
      <c r="AU209" s="189" t="s">
        <v>82</v>
      </c>
      <c r="AY209" s="88" t="s">
        <v>144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88" t="s">
        <v>80</v>
      </c>
      <c r="BK209" s="190">
        <f>ROUND(I209*H209,2)</f>
        <v>0</v>
      </c>
      <c r="BL209" s="88" t="s">
        <v>150</v>
      </c>
      <c r="BM209" s="189" t="s">
        <v>1083</v>
      </c>
    </row>
    <row r="210" spans="1:65" s="100" customFormat="1" ht="24.2" customHeight="1">
      <c r="A210" s="96"/>
      <c r="B210" s="97"/>
      <c r="C210" s="178" t="s">
        <v>354</v>
      </c>
      <c r="D210" s="178" t="s">
        <v>146</v>
      </c>
      <c r="E210" s="179" t="s">
        <v>1084</v>
      </c>
      <c r="F210" s="180" t="s">
        <v>1085</v>
      </c>
      <c r="G210" s="181" t="s">
        <v>188</v>
      </c>
      <c r="H210" s="182">
        <v>1.0999999999999999E-2</v>
      </c>
      <c r="I210" s="74"/>
      <c r="J210" s="183">
        <f>ROUND(I210*H210,2)</f>
        <v>0</v>
      </c>
      <c r="K210" s="184"/>
      <c r="L210" s="97"/>
      <c r="M210" s="185" t="s">
        <v>1</v>
      </c>
      <c r="N210" s="186" t="s">
        <v>38</v>
      </c>
      <c r="O210" s="187">
        <v>22.71</v>
      </c>
      <c r="P210" s="187">
        <f>O210*H210</f>
        <v>0.24981</v>
      </c>
      <c r="Q210" s="187">
        <v>1.1034200000000001</v>
      </c>
      <c r="R210" s="187">
        <f>Q210*H210</f>
        <v>1.213762E-2</v>
      </c>
      <c r="S210" s="187">
        <v>0</v>
      </c>
      <c r="T210" s="188">
        <f>S210*H210</f>
        <v>0</v>
      </c>
      <c r="U210" s="96"/>
      <c r="V210" s="96"/>
      <c r="W210" s="96"/>
      <c r="X210" s="96"/>
      <c r="Y210" s="96"/>
      <c r="Z210" s="96"/>
      <c r="AA210" s="96"/>
      <c r="AB210" s="96"/>
      <c r="AC210" s="96"/>
      <c r="AD210" s="96"/>
      <c r="AE210" s="96"/>
      <c r="AR210" s="189" t="s">
        <v>150</v>
      </c>
      <c r="AT210" s="189" t="s">
        <v>146</v>
      </c>
      <c r="AU210" s="189" t="s">
        <v>82</v>
      </c>
      <c r="AY210" s="88" t="s">
        <v>144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88" t="s">
        <v>80</v>
      </c>
      <c r="BK210" s="190">
        <f>ROUND(I210*H210,2)</f>
        <v>0</v>
      </c>
      <c r="BL210" s="88" t="s">
        <v>150</v>
      </c>
      <c r="BM210" s="189" t="s">
        <v>1086</v>
      </c>
    </row>
    <row r="211" spans="1:65" s="100" customFormat="1" ht="24.2" customHeight="1">
      <c r="A211" s="96"/>
      <c r="B211" s="97"/>
      <c r="C211" s="178" t="s">
        <v>358</v>
      </c>
      <c r="D211" s="178" t="s">
        <v>146</v>
      </c>
      <c r="E211" s="179" t="s">
        <v>1087</v>
      </c>
      <c r="F211" s="180" t="s">
        <v>1088</v>
      </c>
      <c r="G211" s="181" t="s">
        <v>188</v>
      </c>
      <c r="H211" s="182">
        <v>2.984</v>
      </c>
      <c r="I211" s="74"/>
      <c r="J211" s="183">
        <f>ROUND(I211*H211,2)</f>
        <v>0</v>
      </c>
      <c r="K211" s="184"/>
      <c r="L211" s="97"/>
      <c r="M211" s="185" t="s">
        <v>1</v>
      </c>
      <c r="N211" s="186" t="s">
        <v>38</v>
      </c>
      <c r="O211" s="187">
        <v>0</v>
      </c>
      <c r="P211" s="187">
        <f>O211*H211</f>
        <v>0</v>
      </c>
      <c r="Q211" s="187">
        <v>1.10907</v>
      </c>
      <c r="R211" s="187">
        <f>Q211*H211</f>
        <v>3.3094648800000002</v>
      </c>
      <c r="S211" s="187">
        <v>0</v>
      </c>
      <c r="T211" s="188">
        <f>S211*H211</f>
        <v>0</v>
      </c>
      <c r="U211" s="96"/>
      <c r="V211" s="96"/>
      <c r="W211" s="96"/>
      <c r="X211" s="96"/>
      <c r="Y211" s="96"/>
      <c r="Z211" s="96"/>
      <c r="AA211" s="96"/>
      <c r="AB211" s="96"/>
      <c r="AC211" s="96"/>
      <c r="AD211" s="96"/>
      <c r="AE211" s="96"/>
      <c r="AR211" s="189" t="s">
        <v>150</v>
      </c>
      <c r="AT211" s="189" t="s">
        <v>146</v>
      </c>
      <c r="AU211" s="189" t="s">
        <v>82</v>
      </c>
      <c r="AY211" s="88" t="s">
        <v>144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88" t="s">
        <v>80</v>
      </c>
      <c r="BK211" s="190">
        <f>ROUND(I211*H211,2)</f>
        <v>0</v>
      </c>
      <c r="BL211" s="88" t="s">
        <v>150</v>
      </c>
      <c r="BM211" s="189" t="s">
        <v>1089</v>
      </c>
    </row>
    <row r="212" spans="1:65" s="165" customFormat="1" ht="22.9" customHeight="1">
      <c r="B212" s="166"/>
      <c r="D212" s="167" t="s">
        <v>72</v>
      </c>
      <c r="E212" s="176" t="s">
        <v>150</v>
      </c>
      <c r="F212" s="176" t="s">
        <v>362</v>
      </c>
      <c r="I212" s="237"/>
      <c r="J212" s="177">
        <f>BK212</f>
        <v>0</v>
      </c>
      <c r="L212" s="166"/>
      <c r="M212" s="170"/>
      <c r="N212" s="171"/>
      <c r="O212" s="171"/>
      <c r="P212" s="172">
        <f>SUM(P213:P216)</f>
        <v>13.306989999999999</v>
      </c>
      <c r="Q212" s="171"/>
      <c r="R212" s="172">
        <f>SUM(R213:R216)</f>
        <v>14.484521719999996</v>
      </c>
      <c r="S212" s="171"/>
      <c r="T212" s="173">
        <f>SUM(T213:T216)</f>
        <v>0</v>
      </c>
      <c r="AR212" s="167" t="s">
        <v>80</v>
      </c>
      <c r="AT212" s="174" t="s">
        <v>72</v>
      </c>
      <c r="AU212" s="174" t="s">
        <v>80</v>
      </c>
      <c r="AY212" s="167" t="s">
        <v>144</v>
      </c>
      <c r="BK212" s="175">
        <f>SUM(BK213:BK216)</f>
        <v>0</v>
      </c>
    </row>
    <row r="213" spans="1:65" s="100" customFormat="1" ht="33" customHeight="1">
      <c r="A213" s="96"/>
      <c r="B213" s="97"/>
      <c r="C213" s="178" t="s">
        <v>363</v>
      </c>
      <c r="D213" s="178" t="s">
        <v>146</v>
      </c>
      <c r="E213" s="179" t="s">
        <v>1090</v>
      </c>
      <c r="F213" s="180" t="s">
        <v>1091</v>
      </c>
      <c r="G213" s="181" t="s">
        <v>149</v>
      </c>
      <c r="H213" s="182">
        <v>6.2859999999999996</v>
      </c>
      <c r="I213" s="74"/>
      <c r="J213" s="183">
        <f>ROUND(I213*H213,2)</f>
        <v>0</v>
      </c>
      <c r="K213" s="184"/>
      <c r="L213" s="97"/>
      <c r="M213" s="185" t="s">
        <v>1</v>
      </c>
      <c r="N213" s="186" t="s">
        <v>38</v>
      </c>
      <c r="O213" s="187">
        <v>1.4650000000000001</v>
      </c>
      <c r="P213" s="187">
        <f>O213*H213</f>
        <v>9.20899</v>
      </c>
      <c r="Q213" s="187">
        <v>2.3010199999999998</v>
      </c>
      <c r="R213" s="187">
        <f>Q213*H213</f>
        <v>14.464211719999998</v>
      </c>
      <c r="S213" s="187">
        <v>0</v>
      </c>
      <c r="T213" s="188">
        <f>S213*H213</f>
        <v>0</v>
      </c>
      <c r="U213" s="96"/>
      <c r="V213" s="96"/>
      <c r="W213" s="96"/>
      <c r="X213" s="96"/>
      <c r="Y213" s="96"/>
      <c r="Z213" s="96"/>
      <c r="AA213" s="96"/>
      <c r="AB213" s="96"/>
      <c r="AC213" s="96"/>
      <c r="AD213" s="96"/>
      <c r="AE213" s="96"/>
      <c r="AR213" s="189" t="s">
        <v>150</v>
      </c>
      <c r="AT213" s="189" t="s">
        <v>146</v>
      </c>
      <c r="AU213" s="189" t="s">
        <v>82</v>
      </c>
      <c r="AY213" s="88" t="s">
        <v>144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88" t="s">
        <v>80</v>
      </c>
      <c r="BK213" s="190">
        <f>ROUND(I213*H213,2)</f>
        <v>0</v>
      </c>
      <c r="BL213" s="88" t="s">
        <v>150</v>
      </c>
      <c r="BM213" s="189" t="s">
        <v>1092</v>
      </c>
    </row>
    <row r="214" spans="1:65" s="199" customFormat="1">
      <c r="B214" s="200"/>
      <c r="D214" s="193" t="s">
        <v>152</v>
      </c>
      <c r="E214" s="201" t="s">
        <v>1</v>
      </c>
      <c r="F214" s="202" t="s">
        <v>1093</v>
      </c>
      <c r="H214" s="203">
        <v>6.2859999999999996</v>
      </c>
      <c r="I214" s="235"/>
      <c r="L214" s="200"/>
      <c r="M214" s="204"/>
      <c r="N214" s="205"/>
      <c r="O214" s="205"/>
      <c r="P214" s="205"/>
      <c r="Q214" s="205"/>
      <c r="R214" s="205"/>
      <c r="S214" s="205"/>
      <c r="T214" s="206"/>
      <c r="AT214" s="201" t="s">
        <v>152</v>
      </c>
      <c r="AU214" s="201" t="s">
        <v>82</v>
      </c>
      <c r="AV214" s="199" t="s">
        <v>82</v>
      </c>
      <c r="AW214" s="199" t="s">
        <v>30</v>
      </c>
      <c r="AX214" s="199" t="s">
        <v>80</v>
      </c>
      <c r="AY214" s="201" t="s">
        <v>144</v>
      </c>
    </row>
    <row r="215" spans="1:65" s="100" customFormat="1" ht="21.75" customHeight="1">
      <c r="A215" s="96"/>
      <c r="B215" s="97"/>
      <c r="C215" s="178" t="s">
        <v>367</v>
      </c>
      <c r="D215" s="178" t="s">
        <v>146</v>
      </c>
      <c r="E215" s="179" t="s">
        <v>1094</v>
      </c>
      <c r="F215" s="180" t="s">
        <v>1095</v>
      </c>
      <c r="G215" s="181" t="s">
        <v>299</v>
      </c>
      <c r="H215" s="182">
        <v>2</v>
      </c>
      <c r="I215" s="74"/>
      <c r="J215" s="183">
        <f>ROUND(I215*H215,2)</f>
        <v>0</v>
      </c>
      <c r="K215" s="184"/>
      <c r="L215" s="97"/>
      <c r="M215" s="185" t="s">
        <v>1</v>
      </c>
      <c r="N215" s="186" t="s">
        <v>38</v>
      </c>
      <c r="O215" s="187">
        <v>2.0489999999999999</v>
      </c>
      <c r="P215" s="187">
        <f>O215*H215</f>
        <v>4.0979999999999999</v>
      </c>
      <c r="Q215" s="187">
        <v>3.5999999999999999E-3</v>
      </c>
      <c r="R215" s="187">
        <f>Q215*H215</f>
        <v>7.1999999999999998E-3</v>
      </c>
      <c r="S215" s="187">
        <v>0</v>
      </c>
      <c r="T215" s="188">
        <f>S215*H215</f>
        <v>0</v>
      </c>
      <c r="U215" s="96"/>
      <c r="V215" s="96"/>
      <c r="W215" s="96"/>
      <c r="X215" s="96"/>
      <c r="Y215" s="96"/>
      <c r="Z215" s="96"/>
      <c r="AA215" s="96"/>
      <c r="AB215" s="96"/>
      <c r="AC215" s="96"/>
      <c r="AD215" s="96"/>
      <c r="AE215" s="96"/>
      <c r="AR215" s="189" t="s">
        <v>150</v>
      </c>
      <c r="AT215" s="189" t="s">
        <v>146</v>
      </c>
      <c r="AU215" s="189" t="s">
        <v>82</v>
      </c>
      <c r="AY215" s="88" t="s">
        <v>144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88" t="s">
        <v>80</v>
      </c>
      <c r="BK215" s="190">
        <f>ROUND(I215*H215,2)</f>
        <v>0</v>
      </c>
      <c r="BL215" s="88" t="s">
        <v>150</v>
      </c>
      <c r="BM215" s="189" t="s">
        <v>1096</v>
      </c>
    </row>
    <row r="216" spans="1:65" s="100" customFormat="1" ht="16.5" customHeight="1">
      <c r="A216" s="96"/>
      <c r="B216" s="97"/>
      <c r="C216" s="215" t="s">
        <v>369</v>
      </c>
      <c r="D216" s="215" t="s">
        <v>185</v>
      </c>
      <c r="E216" s="216" t="s">
        <v>1097</v>
      </c>
      <c r="F216" s="217" t="s">
        <v>1098</v>
      </c>
      <c r="G216" s="218" t="s">
        <v>399</v>
      </c>
      <c r="H216" s="219">
        <v>1</v>
      </c>
      <c r="I216" s="75"/>
      <c r="J216" s="220">
        <f>ROUND(I216*H216,2)</f>
        <v>0</v>
      </c>
      <c r="K216" s="221"/>
      <c r="L216" s="222"/>
      <c r="M216" s="223" t="s">
        <v>1</v>
      </c>
      <c r="N216" s="224" t="s">
        <v>38</v>
      </c>
      <c r="O216" s="187">
        <v>0</v>
      </c>
      <c r="P216" s="187">
        <f>O216*H216</f>
        <v>0</v>
      </c>
      <c r="Q216" s="187">
        <v>1.311E-2</v>
      </c>
      <c r="R216" s="187">
        <f>Q216*H216</f>
        <v>1.311E-2</v>
      </c>
      <c r="S216" s="187">
        <v>0</v>
      </c>
      <c r="T216" s="188">
        <f>S216*H216</f>
        <v>0</v>
      </c>
      <c r="U216" s="96"/>
      <c r="V216" s="96"/>
      <c r="W216" s="96"/>
      <c r="X216" s="96"/>
      <c r="Y216" s="96"/>
      <c r="Z216" s="96"/>
      <c r="AA216" s="96"/>
      <c r="AB216" s="96"/>
      <c r="AC216" s="96"/>
      <c r="AD216" s="96"/>
      <c r="AE216" s="96"/>
      <c r="AR216" s="189" t="s">
        <v>189</v>
      </c>
      <c r="AT216" s="189" t="s">
        <v>185</v>
      </c>
      <c r="AU216" s="189" t="s">
        <v>82</v>
      </c>
      <c r="AY216" s="88" t="s">
        <v>144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88" t="s">
        <v>80</v>
      </c>
      <c r="BK216" s="190">
        <f>ROUND(I216*H216,2)</f>
        <v>0</v>
      </c>
      <c r="BL216" s="88" t="s">
        <v>150</v>
      </c>
      <c r="BM216" s="189" t="s">
        <v>1099</v>
      </c>
    </row>
    <row r="217" spans="1:65" s="165" customFormat="1" ht="22.9" customHeight="1">
      <c r="B217" s="166"/>
      <c r="D217" s="167" t="s">
        <v>72</v>
      </c>
      <c r="E217" s="176" t="s">
        <v>180</v>
      </c>
      <c r="F217" s="176" t="s">
        <v>411</v>
      </c>
      <c r="I217" s="237"/>
      <c r="J217" s="177">
        <f>BK217</f>
        <v>0</v>
      </c>
      <c r="L217" s="166"/>
      <c r="M217" s="170"/>
      <c r="N217" s="171"/>
      <c r="O217" s="171"/>
      <c r="P217" s="172">
        <f>SUM(P218:P248)</f>
        <v>52.695498000000001</v>
      </c>
      <c r="Q217" s="171"/>
      <c r="R217" s="172">
        <f>SUM(R218:R248)</f>
        <v>38.9359386</v>
      </c>
      <c r="S217" s="171"/>
      <c r="T217" s="173">
        <f>SUM(T218:T248)</f>
        <v>0</v>
      </c>
      <c r="AR217" s="167" t="s">
        <v>80</v>
      </c>
      <c r="AT217" s="174" t="s">
        <v>72</v>
      </c>
      <c r="AU217" s="174" t="s">
        <v>80</v>
      </c>
      <c r="AY217" s="167" t="s">
        <v>144</v>
      </c>
      <c r="BK217" s="175">
        <f>SUM(BK218:BK248)</f>
        <v>0</v>
      </c>
    </row>
    <row r="218" spans="1:65" s="100" customFormat="1" ht="33" customHeight="1">
      <c r="A218" s="96"/>
      <c r="B218" s="97"/>
      <c r="C218" s="178" t="s">
        <v>374</v>
      </c>
      <c r="D218" s="178" t="s">
        <v>146</v>
      </c>
      <c r="E218" s="179" t="s">
        <v>1100</v>
      </c>
      <c r="F218" s="180" t="s">
        <v>1101</v>
      </c>
      <c r="G218" s="181" t="s">
        <v>149</v>
      </c>
      <c r="H218" s="182">
        <v>3.9780000000000002</v>
      </c>
      <c r="I218" s="74"/>
      <c r="J218" s="183">
        <f>ROUND(I218*H218,2)</f>
        <v>0</v>
      </c>
      <c r="K218" s="184"/>
      <c r="L218" s="97"/>
      <c r="M218" s="185" t="s">
        <v>1</v>
      </c>
      <c r="N218" s="186" t="s">
        <v>38</v>
      </c>
      <c r="O218" s="187">
        <v>2.3170000000000002</v>
      </c>
      <c r="P218" s="187">
        <f>O218*H218</f>
        <v>9.2170260000000006</v>
      </c>
      <c r="Q218" s="187">
        <v>2.5018699999999998</v>
      </c>
      <c r="R218" s="187">
        <f>Q218*H218</f>
        <v>9.9524388599999991</v>
      </c>
      <c r="S218" s="187">
        <v>0</v>
      </c>
      <c r="T218" s="188">
        <f>S218*H218</f>
        <v>0</v>
      </c>
      <c r="U218" s="96"/>
      <c r="V218" s="96"/>
      <c r="W218" s="96"/>
      <c r="X218" s="96"/>
      <c r="Y218" s="96"/>
      <c r="Z218" s="96"/>
      <c r="AA218" s="96"/>
      <c r="AB218" s="96"/>
      <c r="AC218" s="96"/>
      <c r="AD218" s="96"/>
      <c r="AE218" s="96"/>
      <c r="AR218" s="189" t="s">
        <v>150</v>
      </c>
      <c r="AT218" s="189" t="s">
        <v>146</v>
      </c>
      <c r="AU218" s="189" t="s">
        <v>82</v>
      </c>
      <c r="AY218" s="88" t="s">
        <v>144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88" t="s">
        <v>80</v>
      </c>
      <c r="BK218" s="190">
        <f>ROUND(I218*H218,2)</f>
        <v>0</v>
      </c>
      <c r="BL218" s="88" t="s">
        <v>150</v>
      </c>
      <c r="BM218" s="189" t="s">
        <v>1102</v>
      </c>
    </row>
    <row r="219" spans="1:65" s="191" customFormat="1">
      <c r="B219" s="192"/>
      <c r="D219" s="193" t="s">
        <v>152</v>
      </c>
      <c r="E219" s="194" t="s">
        <v>1</v>
      </c>
      <c r="F219" s="195" t="s">
        <v>970</v>
      </c>
      <c r="H219" s="194" t="s">
        <v>1</v>
      </c>
      <c r="I219" s="234"/>
      <c r="L219" s="192"/>
      <c r="M219" s="196"/>
      <c r="N219" s="197"/>
      <c r="O219" s="197"/>
      <c r="P219" s="197"/>
      <c r="Q219" s="197"/>
      <c r="R219" s="197"/>
      <c r="S219" s="197"/>
      <c r="T219" s="198"/>
      <c r="AT219" s="194" t="s">
        <v>152</v>
      </c>
      <c r="AU219" s="194" t="s">
        <v>82</v>
      </c>
      <c r="AV219" s="191" t="s">
        <v>80</v>
      </c>
      <c r="AW219" s="191" t="s">
        <v>30</v>
      </c>
      <c r="AX219" s="191" t="s">
        <v>73</v>
      </c>
      <c r="AY219" s="194" t="s">
        <v>144</v>
      </c>
    </row>
    <row r="220" spans="1:65" s="199" customFormat="1">
      <c r="B220" s="200"/>
      <c r="D220" s="193" t="s">
        <v>152</v>
      </c>
      <c r="E220" s="201" t="s">
        <v>1</v>
      </c>
      <c r="F220" s="202" t="s">
        <v>1103</v>
      </c>
      <c r="H220" s="203">
        <v>2.88</v>
      </c>
      <c r="I220" s="235"/>
      <c r="L220" s="200"/>
      <c r="M220" s="204"/>
      <c r="N220" s="205"/>
      <c r="O220" s="205"/>
      <c r="P220" s="205"/>
      <c r="Q220" s="205"/>
      <c r="R220" s="205"/>
      <c r="S220" s="205"/>
      <c r="T220" s="206"/>
      <c r="AT220" s="201" t="s">
        <v>152</v>
      </c>
      <c r="AU220" s="201" t="s">
        <v>82</v>
      </c>
      <c r="AV220" s="199" t="s">
        <v>82</v>
      </c>
      <c r="AW220" s="199" t="s">
        <v>30</v>
      </c>
      <c r="AX220" s="199" t="s">
        <v>73</v>
      </c>
      <c r="AY220" s="201" t="s">
        <v>144</v>
      </c>
    </row>
    <row r="221" spans="1:65" s="191" customFormat="1">
      <c r="B221" s="192"/>
      <c r="D221" s="193" t="s">
        <v>152</v>
      </c>
      <c r="E221" s="194" t="s">
        <v>1</v>
      </c>
      <c r="F221" s="195" t="s">
        <v>1104</v>
      </c>
      <c r="H221" s="194" t="s">
        <v>1</v>
      </c>
      <c r="I221" s="234"/>
      <c r="L221" s="192"/>
      <c r="M221" s="196"/>
      <c r="N221" s="197"/>
      <c r="O221" s="197"/>
      <c r="P221" s="197"/>
      <c r="Q221" s="197"/>
      <c r="R221" s="197"/>
      <c r="S221" s="197"/>
      <c r="T221" s="198"/>
      <c r="AT221" s="194" t="s">
        <v>152</v>
      </c>
      <c r="AU221" s="194" t="s">
        <v>82</v>
      </c>
      <c r="AV221" s="191" t="s">
        <v>80</v>
      </c>
      <c r="AW221" s="191" t="s">
        <v>30</v>
      </c>
      <c r="AX221" s="191" t="s">
        <v>73</v>
      </c>
      <c r="AY221" s="194" t="s">
        <v>144</v>
      </c>
    </row>
    <row r="222" spans="1:65" s="199" customFormat="1">
      <c r="B222" s="200"/>
      <c r="D222" s="193" t="s">
        <v>152</v>
      </c>
      <c r="E222" s="201" t="s">
        <v>1</v>
      </c>
      <c r="F222" s="202" t="s">
        <v>1105</v>
      </c>
      <c r="H222" s="203">
        <v>1.0980000000000001</v>
      </c>
      <c r="I222" s="235"/>
      <c r="L222" s="200"/>
      <c r="M222" s="204"/>
      <c r="N222" s="205"/>
      <c r="O222" s="205"/>
      <c r="P222" s="205"/>
      <c r="Q222" s="205"/>
      <c r="R222" s="205"/>
      <c r="S222" s="205"/>
      <c r="T222" s="206"/>
      <c r="AT222" s="201" t="s">
        <v>152</v>
      </c>
      <c r="AU222" s="201" t="s">
        <v>82</v>
      </c>
      <c r="AV222" s="199" t="s">
        <v>82</v>
      </c>
      <c r="AW222" s="199" t="s">
        <v>30</v>
      </c>
      <c r="AX222" s="199" t="s">
        <v>73</v>
      </c>
      <c r="AY222" s="201" t="s">
        <v>144</v>
      </c>
    </row>
    <row r="223" spans="1:65" s="207" customFormat="1">
      <c r="B223" s="208"/>
      <c r="D223" s="193" t="s">
        <v>152</v>
      </c>
      <c r="E223" s="209" t="s">
        <v>1</v>
      </c>
      <c r="F223" s="210" t="s">
        <v>165</v>
      </c>
      <c r="H223" s="211">
        <v>3.9779999999999998</v>
      </c>
      <c r="I223" s="236"/>
      <c r="L223" s="208"/>
      <c r="M223" s="212"/>
      <c r="N223" s="213"/>
      <c r="O223" s="213"/>
      <c r="P223" s="213"/>
      <c r="Q223" s="213"/>
      <c r="R223" s="213"/>
      <c r="S223" s="213"/>
      <c r="T223" s="214"/>
      <c r="AT223" s="209" t="s">
        <v>152</v>
      </c>
      <c r="AU223" s="209" t="s">
        <v>82</v>
      </c>
      <c r="AV223" s="207" t="s">
        <v>150</v>
      </c>
      <c r="AW223" s="207" t="s">
        <v>30</v>
      </c>
      <c r="AX223" s="207" t="s">
        <v>80</v>
      </c>
      <c r="AY223" s="209" t="s">
        <v>144</v>
      </c>
    </row>
    <row r="224" spans="1:65" s="100" customFormat="1" ht="33" customHeight="1">
      <c r="A224" s="96"/>
      <c r="B224" s="97"/>
      <c r="C224" s="178" t="s">
        <v>379</v>
      </c>
      <c r="D224" s="178" t="s">
        <v>146</v>
      </c>
      <c r="E224" s="179" t="s">
        <v>1106</v>
      </c>
      <c r="F224" s="180" t="s">
        <v>1107</v>
      </c>
      <c r="G224" s="181" t="s">
        <v>149</v>
      </c>
      <c r="H224" s="182">
        <v>4.32</v>
      </c>
      <c r="I224" s="74"/>
      <c r="J224" s="183">
        <f>ROUND(I224*H224,2)</f>
        <v>0</v>
      </c>
      <c r="K224" s="184"/>
      <c r="L224" s="97"/>
      <c r="M224" s="185" t="s">
        <v>1</v>
      </c>
      <c r="N224" s="186" t="s">
        <v>38</v>
      </c>
      <c r="O224" s="187">
        <v>2.3170000000000002</v>
      </c>
      <c r="P224" s="187">
        <f>O224*H224</f>
        <v>10.009440000000001</v>
      </c>
      <c r="Q224" s="187">
        <v>2.5018699999999998</v>
      </c>
      <c r="R224" s="187">
        <f>Q224*H224</f>
        <v>10.808078399999999</v>
      </c>
      <c r="S224" s="187">
        <v>0</v>
      </c>
      <c r="T224" s="188">
        <f>S224*H224</f>
        <v>0</v>
      </c>
      <c r="U224" s="96"/>
      <c r="V224" s="96"/>
      <c r="W224" s="96"/>
      <c r="X224" s="96"/>
      <c r="Y224" s="96"/>
      <c r="Z224" s="96"/>
      <c r="AA224" s="96"/>
      <c r="AB224" s="96"/>
      <c r="AC224" s="96"/>
      <c r="AD224" s="96"/>
      <c r="AE224" s="96"/>
      <c r="AR224" s="189" t="s">
        <v>150</v>
      </c>
      <c r="AT224" s="189" t="s">
        <v>146</v>
      </c>
      <c r="AU224" s="189" t="s">
        <v>82</v>
      </c>
      <c r="AY224" s="88" t="s">
        <v>144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88" t="s">
        <v>80</v>
      </c>
      <c r="BK224" s="190">
        <f>ROUND(I224*H224,2)</f>
        <v>0</v>
      </c>
      <c r="BL224" s="88" t="s">
        <v>150</v>
      </c>
      <c r="BM224" s="189" t="s">
        <v>1108</v>
      </c>
    </row>
    <row r="225" spans="1:65" s="191" customFormat="1">
      <c r="B225" s="192"/>
      <c r="D225" s="193" t="s">
        <v>152</v>
      </c>
      <c r="E225" s="194" t="s">
        <v>1</v>
      </c>
      <c r="F225" s="195" t="s">
        <v>970</v>
      </c>
      <c r="H225" s="194" t="s">
        <v>1</v>
      </c>
      <c r="I225" s="234"/>
      <c r="L225" s="192"/>
      <c r="M225" s="196"/>
      <c r="N225" s="197"/>
      <c r="O225" s="197"/>
      <c r="P225" s="197"/>
      <c r="Q225" s="197"/>
      <c r="R225" s="197"/>
      <c r="S225" s="197"/>
      <c r="T225" s="198"/>
      <c r="AT225" s="194" t="s">
        <v>152</v>
      </c>
      <c r="AU225" s="194" t="s">
        <v>82</v>
      </c>
      <c r="AV225" s="191" t="s">
        <v>80</v>
      </c>
      <c r="AW225" s="191" t="s">
        <v>30</v>
      </c>
      <c r="AX225" s="191" t="s">
        <v>73</v>
      </c>
      <c r="AY225" s="194" t="s">
        <v>144</v>
      </c>
    </row>
    <row r="226" spans="1:65" s="199" customFormat="1">
      <c r="B226" s="200"/>
      <c r="D226" s="193" t="s">
        <v>152</v>
      </c>
      <c r="E226" s="201" t="s">
        <v>1</v>
      </c>
      <c r="F226" s="202" t="s">
        <v>1109</v>
      </c>
      <c r="H226" s="203">
        <v>4.32</v>
      </c>
      <c r="I226" s="235"/>
      <c r="L226" s="200"/>
      <c r="M226" s="204"/>
      <c r="N226" s="205"/>
      <c r="O226" s="205"/>
      <c r="P226" s="205"/>
      <c r="Q226" s="205"/>
      <c r="R226" s="205"/>
      <c r="S226" s="205"/>
      <c r="T226" s="206"/>
      <c r="AT226" s="201" t="s">
        <v>152</v>
      </c>
      <c r="AU226" s="201" t="s">
        <v>82</v>
      </c>
      <c r="AV226" s="199" t="s">
        <v>82</v>
      </c>
      <c r="AW226" s="199" t="s">
        <v>30</v>
      </c>
      <c r="AX226" s="199" t="s">
        <v>80</v>
      </c>
      <c r="AY226" s="201" t="s">
        <v>144</v>
      </c>
    </row>
    <row r="227" spans="1:65" s="100" customFormat="1" ht="24.2" customHeight="1">
      <c r="A227" s="96"/>
      <c r="B227" s="97"/>
      <c r="C227" s="178" t="s">
        <v>383</v>
      </c>
      <c r="D227" s="178" t="s">
        <v>146</v>
      </c>
      <c r="E227" s="179" t="s">
        <v>460</v>
      </c>
      <c r="F227" s="180" t="s">
        <v>461</v>
      </c>
      <c r="G227" s="181" t="s">
        <v>149</v>
      </c>
      <c r="H227" s="182">
        <v>4.32</v>
      </c>
      <c r="I227" s="74"/>
      <c r="J227" s="183">
        <f>ROUND(I227*H227,2)</f>
        <v>0</v>
      </c>
      <c r="K227" s="184"/>
      <c r="L227" s="97"/>
      <c r="M227" s="185" t="s">
        <v>1</v>
      </c>
      <c r="N227" s="186" t="s">
        <v>38</v>
      </c>
      <c r="O227" s="187">
        <v>0.67500000000000004</v>
      </c>
      <c r="P227" s="187">
        <f>O227*H227</f>
        <v>2.9160000000000004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96"/>
      <c r="V227" s="96"/>
      <c r="W227" s="96"/>
      <c r="X227" s="96"/>
      <c r="Y227" s="96"/>
      <c r="Z227" s="96"/>
      <c r="AA227" s="96"/>
      <c r="AB227" s="96"/>
      <c r="AC227" s="96"/>
      <c r="AD227" s="96"/>
      <c r="AE227" s="96"/>
      <c r="AR227" s="189" t="s">
        <v>150</v>
      </c>
      <c r="AT227" s="189" t="s">
        <v>146</v>
      </c>
      <c r="AU227" s="189" t="s">
        <v>82</v>
      </c>
      <c r="AY227" s="88" t="s">
        <v>144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88" t="s">
        <v>80</v>
      </c>
      <c r="BK227" s="190">
        <f>ROUND(I227*H227,2)</f>
        <v>0</v>
      </c>
      <c r="BL227" s="88" t="s">
        <v>150</v>
      </c>
      <c r="BM227" s="189" t="s">
        <v>1110</v>
      </c>
    </row>
    <row r="228" spans="1:65" s="100" customFormat="1" ht="16.5" customHeight="1">
      <c r="A228" s="96"/>
      <c r="B228" s="97"/>
      <c r="C228" s="178" t="s">
        <v>387</v>
      </c>
      <c r="D228" s="178" t="s">
        <v>146</v>
      </c>
      <c r="E228" s="179" t="s">
        <v>464</v>
      </c>
      <c r="F228" s="180" t="s">
        <v>465</v>
      </c>
      <c r="G228" s="181" t="s">
        <v>232</v>
      </c>
      <c r="H228" s="182">
        <v>11.65</v>
      </c>
      <c r="I228" s="74"/>
      <c r="J228" s="183">
        <f>ROUND(I228*H228,2)</f>
        <v>0</v>
      </c>
      <c r="K228" s="184"/>
      <c r="L228" s="97"/>
      <c r="M228" s="185" t="s">
        <v>1</v>
      </c>
      <c r="N228" s="186" t="s">
        <v>38</v>
      </c>
      <c r="O228" s="187">
        <v>0.44</v>
      </c>
      <c r="P228" s="187">
        <f>O228*H228</f>
        <v>5.1260000000000003</v>
      </c>
      <c r="Q228" s="187">
        <v>1.6070000000000001E-2</v>
      </c>
      <c r="R228" s="187">
        <f>Q228*H228</f>
        <v>0.18721550000000001</v>
      </c>
      <c r="S228" s="187">
        <v>0</v>
      </c>
      <c r="T228" s="188">
        <f>S228*H228</f>
        <v>0</v>
      </c>
      <c r="U228" s="96"/>
      <c r="V228" s="96"/>
      <c r="W228" s="96"/>
      <c r="X228" s="96"/>
      <c r="Y228" s="96"/>
      <c r="Z228" s="96"/>
      <c r="AA228" s="96"/>
      <c r="AB228" s="96"/>
      <c r="AC228" s="96"/>
      <c r="AD228" s="96"/>
      <c r="AE228" s="96"/>
      <c r="AR228" s="189" t="s">
        <v>150</v>
      </c>
      <c r="AT228" s="189" t="s">
        <v>146</v>
      </c>
      <c r="AU228" s="189" t="s">
        <v>82</v>
      </c>
      <c r="AY228" s="88" t="s">
        <v>144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88" t="s">
        <v>80</v>
      </c>
      <c r="BK228" s="190">
        <f>ROUND(I228*H228,2)</f>
        <v>0</v>
      </c>
      <c r="BL228" s="88" t="s">
        <v>150</v>
      </c>
      <c r="BM228" s="189" t="s">
        <v>1111</v>
      </c>
    </row>
    <row r="229" spans="1:65" s="191" customFormat="1">
      <c r="B229" s="192"/>
      <c r="D229" s="193" t="s">
        <v>152</v>
      </c>
      <c r="E229" s="194" t="s">
        <v>1</v>
      </c>
      <c r="F229" s="195" t="s">
        <v>970</v>
      </c>
      <c r="H229" s="194" t="s">
        <v>1</v>
      </c>
      <c r="I229" s="234"/>
      <c r="L229" s="192"/>
      <c r="M229" s="196"/>
      <c r="N229" s="197"/>
      <c r="O229" s="197"/>
      <c r="P229" s="197"/>
      <c r="Q229" s="197"/>
      <c r="R229" s="197"/>
      <c r="S229" s="197"/>
      <c r="T229" s="198"/>
      <c r="AT229" s="194" t="s">
        <v>152</v>
      </c>
      <c r="AU229" s="194" t="s">
        <v>82</v>
      </c>
      <c r="AV229" s="191" t="s">
        <v>80</v>
      </c>
      <c r="AW229" s="191" t="s">
        <v>30</v>
      </c>
      <c r="AX229" s="191" t="s">
        <v>73</v>
      </c>
      <c r="AY229" s="194" t="s">
        <v>144</v>
      </c>
    </row>
    <row r="230" spans="1:65" s="199" customFormat="1">
      <c r="B230" s="200"/>
      <c r="D230" s="193" t="s">
        <v>152</v>
      </c>
      <c r="E230" s="201" t="s">
        <v>1</v>
      </c>
      <c r="F230" s="202" t="s">
        <v>1112</v>
      </c>
      <c r="H230" s="203">
        <v>5.5</v>
      </c>
      <c r="I230" s="235"/>
      <c r="L230" s="200"/>
      <c r="M230" s="204"/>
      <c r="N230" s="205"/>
      <c r="O230" s="205"/>
      <c r="P230" s="205"/>
      <c r="Q230" s="205"/>
      <c r="R230" s="205"/>
      <c r="S230" s="205"/>
      <c r="T230" s="206"/>
      <c r="AT230" s="201" t="s">
        <v>152</v>
      </c>
      <c r="AU230" s="201" t="s">
        <v>82</v>
      </c>
      <c r="AV230" s="199" t="s">
        <v>82</v>
      </c>
      <c r="AW230" s="199" t="s">
        <v>30</v>
      </c>
      <c r="AX230" s="199" t="s">
        <v>73</v>
      </c>
      <c r="AY230" s="201" t="s">
        <v>144</v>
      </c>
    </row>
    <row r="231" spans="1:65" s="191" customFormat="1">
      <c r="B231" s="192"/>
      <c r="D231" s="193" t="s">
        <v>152</v>
      </c>
      <c r="E231" s="194" t="s">
        <v>1</v>
      </c>
      <c r="F231" s="195" t="s">
        <v>1104</v>
      </c>
      <c r="H231" s="194" t="s">
        <v>1</v>
      </c>
      <c r="I231" s="234"/>
      <c r="L231" s="192"/>
      <c r="M231" s="196"/>
      <c r="N231" s="197"/>
      <c r="O231" s="197"/>
      <c r="P231" s="197"/>
      <c r="Q231" s="197"/>
      <c r="R231" s="197"/>
      <c r="S231" s="197"/>
      <c r="T231" s="198"/>
      <c r="AT231" s="194" t="s">
        <v>152</v>
      </c>
      <c r="AU231" s="194" t="s">
        <v>82</v>
      </c>
      <c r="AV231" s="191" t="s">
        <v>80</v>
      </c>
      <c r="AW231" s="191" t="s">
        <v>30</v>
      </c>
      <c r="AX231" s="191" t="s">
        <v>73</v>
      </c>
      <c r="AY231" s="194" t="s">
        <v>144</v>
      </c>
    </row>
    <row r="232" spans="1:65" s="199" customFormat="1">
      <c r="B232" s="200"/>
      <c r="D232" s="193" t="s">
        <v>152</v>
      </c>
      <c r="E232" s="201" t="s">
        <v>1</v>
      </c>
      <c r="F232" s="202" t="s">
        <v>1113</v>
      </c>
      <c r="H232" s="203">
        <v>6.15</v>
      </c>
      <c r="I232" s="235"/>
      <c r="L232" s="200"/>
      <c r="M232" s="204"/>
      <c r="N232" s="205"/>
      <c r="O232" s="205"/>
      <c r="P232" s="205"/>
      <c r="Q232" s="205"/>
      <c r="R232" s="205"/>
      <c r="S232" s="205"/>
      <c r="T232" s="206"/>
      <c r="AT232" s="201" t="s">
        <v>152</v>
      </c>
      <c r="AU232" s="201" t="s">
        <v>82</v>
      </c>
      <c r="AV232" s="199" t="s">
        <v>82</v>
      </c>
      <c r="AW232" s="199" t="s">
        <v>30</v>
      </c>
      <c r="AX232" s="199" t="s">
        <v>73</v>
      </c>
      <c r="AY232" s="201" t="s">
        <v>144</v>
      </c>
    </row>
    <row r="233" spans="1:65" s="207" customFormat="1">
      <c r="B233" s="208"/>
      <c r="D233" s="193" t="s">
        <v>152</v>
      </c>
      <c r="E233" s="209" t="s">
        <v>1</v>
      </c>
      <c r="F233" s="210" t="s">
        <v>165</v>
      </c>
      <c r="H233" s="211">
        <v>11.65</v>
      </c>
      <c r="I233" s="236"/>
      <c r="L233" s="208"/>
      <c r="M233" s="212"/>
      <c r="N233" s="213"/>
      <c r="O233" s="213"/>
      <c r="P233" s="213"/>
      <c r="Q233" s="213"/>
      <c r="R233" s="213"/>
      <c r="S233" s="213"/>
      <c r="T233" s="214"/>
      <c r="AT233" s="209" t="s">
        <v>152</v>
      </c>
      <c r="AU233" s="209" t="s">
        <v>82</v>
      </c>
      <c r="AV233" s="207" t="s">
        <v>150</v>
      </c>
      <c r="AW233" s="207" t="s">
        <v>30</v>
      </c>
      <c r="AX233" s="207" t="s">
        <v>80</v>
      </c>
      <c r="AY233" s="209" t="s">
        <v>144</v>
      </c>
    </row>
    <row r="234" spans="1:65" s="100" customFormat="1" ht="16.5" customHeight="1">
      <c r="A234" s="96"/>
      <c r="B234" s="97"/>
      <c r="C234" s="178" t="s">
        <v>392</v>
      </c>
      <c r="D234" s="178" t="s">
        <v>146</v>
      </c>
      <c r="E234" s="179" t="s">
        <v>476</v>
      </c>
      <c r="F234" s="180" t="s">
        <v>477</v>
      </c>
      <c r="G234" s="181" t="s">
        <v>232</v>
      </c>
      <c r="H234" s="182">
        <v>11.65</v>
      </c>
      <c r="I234" s="74"/>
      <c r="J234" s="183">
        <f>ROUND(I234*H234,2)</f>
        <v>0</v>
      </c>
      <c r="K234" s="184"/>
      <c r="L234" s="97"/>
      <c r="M234" s="185" t="s">
        <v>1</v>
      </c>
      <c r="N234" s="186" t="s">
        <v>38</v>
      </c>
      <c r="O234" s="187">
        <v>0.24</v>
      </c>
      <c r="P234" s="187">
        <f>O234*H234</f>
        <v>2.7959999999999998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96"/>
      <c r="V234" s="96"/>
      <c r="W234" s="96"/>
      <c r="X234" s="96"/>
      <c r="Y234" s="96"/>
      <c r="Z234" s="96"/>
      <c r="AA234" s="96"/>
      <c r="AB234" s="96"/>
      <c r="AC234" s="96"/>
      <c r="AD234" s="96"/>
      <c r="AE234" s="96"/>
      <c r="AR234" s="189" t="s">
        <v>150</v>
      </c>
      <c r="AT234" s="189" t="s">
        <v>146</v>
      </c>
      <c r="AU234" s="189" t="s">
        <v>82</v>
      </c>
      <c r="AY234" s="88" t="s">
        <v>144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88" t="s">
        <v>80</v>
      </c>
      <c r="BK234" s="190">
        <f>ROUND(I234*H234,2)</f>
        <v>0</v>
      </c>
      <c r="BL234" s="88" t="s">
        <v>150</v>
      </c>
      <c r="BM234" s="189" t="s">
        <v>1114</v>
      </c>
    </row>
    <row r="235" spans="1:65" s="100" customFormat="1" ht="16.5" customHeight="1">
      <c r="A235" s="96"/>
      <c r="B235" s="97"/>
      <c r="C235" s="178" t="s">
        <v>396</v>
      </c>
      <c r="D235" s="178" t="s">
        <v>146</v>
      </c>
      <c r="E235" s="179" t="s">
        <v>480</v>
      </c>
      <c r="F235" s="180" t="s">
        <v>481</v>
      </c>
      <c r="G235" s="181" t="s">
        <v>188</v>
      </c>
      <c r="H235" s="182">
        <v>0.39200000000000002</v>
      </c>
      <c r="I235" s="74"/>
      <c r="J235" s="183">
        <f>ROUND(I235*H235,2)</f>
        <v>0</v>
      </c>
      <c r="K235" s="184"/>
      <c r="L235" s="97"/>
      <c r="M235" s="185" t="s">
        <v>1</v>
      </c>
      <c r="N235" s="186" t="s">
        <v>38</v>
      </c>
      <c r="O235" s="187">
        <v>15.231</v>
      </c>
      <c r="P235" s="187">
        <f>O235*H235</f>
        <v>5.9705520000000005</v>
      </c>
      <c r="Q235" s="187">
        <v>1.06277</v>
      </c>
      <c r="R235" s="187">
        <f>Q235*H235</f>
        <v>0.41660584000000001</v>
      </c>
      <c r="S235" s="187">
        <v>0</v>
      </c>
      <c r="T235" s="188">
        <f>S235*H235</f>
        <v>0</v>
      </c>
      <c r="U235" s="96"/>
      <c r="V235" s="96"/>
      <c r="W235" s="96"/>
      <c r="X235" s="96"/>
      <c r="Y235" s="96"/>
      <c r="Z235" s="96"/>
      <c r="AA235" s="96"/>
      <c r="AB235" s="96"/>
      <c r="AC235" s="96"/>
      <c r="AD235" s="96"/>
      <c r="AE235" s="96"/>
      <c r="AR235" s="189" t="s">
        <v>150</v>
      </c>
      <c r="AT235" s="189" t="s">
        <v>146</v>
      </c>
      <c r="AU235" s="189" t="s">
        <v>82</v>
      </c>
      <c r="AY235" s="88" t="s">
        <v>144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88" t="s">
        <v>80</v>
      </c>
      <c r="BK235" s="190">
        <f>ROUND(I235*H235,2)</f>
        <v>0</v>
      </c>
      <c r="BL235" s="88" t="s">
        <v>150</v>
      </c>
      <c r="BM235" s="189" t="s">
        <v>1115</v>
      </c>
    </row>
    <row r="236" spans="1:65" s="191" customFormat="1">
      <c r="B236" s="192"/>
      <c r="D236" s="193" t="s">
        <v>152</v>
      </c>
      <c r="E236" s="194" t="s">
        <v>1</v>
      </c>
      <c r="F236" s="195" t="s">
        <v>970</v>
      </c>
      <c r="H236" s="194" t="s">
        <v>1</v>
      </c>
      <c r="I236" s="234"/>
      <c r="L236" s="192"/>
      <c r="M236" s="196"/>
      <c r="N236" s="197"/>
      <c r="O236" s="197"/>
      <c r="P236" s="197"/>
      <c r="Q236" s="197"/>
      <c r="R236" s="197"/>
      <c r="S236" s="197"/>
      <c r="T236" s="198"/>
      <c r="AT236" s="194" t="s">
        <v>152</v>
      </c>
      <c r="AU236" s="194" t="s">
        <v>82</v>
      </c>
      <c r="AV236" s="191" t="s">
        <v>80</v>
      </c>
      <c r="AW236" s="191" t="s">
        <v>30</v>
      </c>
      <c r="AX236" s="191" t="s">
        <v>73</v>
      </c>
      <c r="AY236" s="194" t="s">
        <v>144</v>
      </c>
    </row>
    <row r="237" spans="1:65" s="199" customFormat="1">
      <c r="B237" s="200"/>
      <c r="D237" s="193" t="s">
        <v>152</v>
      </c>
      <c r="E237" s="201" t="s">
        <v>1</v>
      </c>
      <c r="F237" s="202" t="s">
        <v>1116</v>
      </c>
      <c r="H237" s="203">
        <v>0.17399999999999999</v>
      </c>
      <c r="I237" s="235"/>
      <c r="L237" s="200"/>
      <c r="M237" s="204"/>
      <c r="N237" s="205"/>
      <c r="O237" s="205"/>
      <c r="P237" s="205"/>
      <c r="Q237" s="205"/>
      <c r="R237" s="205"/>
      <c r="S237" s="205"/>
      <c r="T237" s="206"/>
      <c r="AT237" s="201" t="s">
        <v>152</v>
      </c>
      <c r="AU237" s="201" t="s">
        <v>82</v>
      </c>
      <c r="AV237" s="199" t="s">
        <v>82</v>
      </c>
      <c r="AW237" s="199" t="s">
        <v>30</v>
      </c>
      <c r="AX237" s="199" t="s">
        <v>73</v>
      </c>
      <c r="AY237" s="201" t="s">
        <v>144</v>
      </c>
    </row>
    <row r="238" spans="1:65" s="191" customFormat="1">
      <c r="B238" s="192"/>
      <c r="D238" s="193" t="s">
        <v>152</v>
      </c>
      <c r="E238" s="194" t="s">
        <v>1</v>
      </c>
      <c r="F238" s="195" t="s">
        <v>1104</v>
      </c>
      <c r="H238" s="194" t="s">
        <v>1</v>
      </c>
      <c r="I238" s="234"/>
      <c r="L238" s="192"/>
      <c r="M238" s="196"/>
      <c r="N238" s="197"/>
      <c r="O238" s="197"/>
      <c r="P238" s="197"/>
      <c r="Q238" s="197"/>
      <c r="R238" s="197"/>
      <c r="S238" s="197"/>
      <c r="T238" s="198"/>
      <c r="AT238" s="194" t="s">
        <v>152</v>
      </c>
      <c r="AU238" s="194" t="s">
        <v>82</v>
      </c>
      <c r="AV238" s="191" t="s">
        <v>80</v>
      </c>
      <c r="AW238" s="191" t="s">
        <v>30</v>
      </c>
      <c r="AX238" s="191" t="s">
        <v>73</v>
      </c>
      <c r="AY238" s="194" t="s">
        <v>144</v>
      </c>
    </row>
    <row r="239" spans="1:65" s="199" customFormat="1">
      <c r="B239" s="200"/>
      <c r="D239" s="193" t="s">
        <v>152</v>
      </c>
      <c r="E239" s="201" t="s">
        <v>1</v>
      </c>
      <c r="F239" s="202" t="s">
        <v>1117</v>
      </c>
      <c r="H239" s="203">
        <v>4.3999999999999997E-2</v>
      </c>
      <c r="I239" s="235"/>
      <c r="L239" s="200"/>
      <c r="M239" s="204"/>
      <c r="N239" s="205"/>
      <c r="O239" s="205"/>
      <c r="P239" s="205"/>
      <c r="Q239" s="205"/>
      <c r="R239" s="205"/>
      <c r="S239" s="205"/>
      <c r="T239" s="206"/>
      <c r="AT239" s="201" t="s">
        <v>152</v>
      </c>
      <c r="AU239" s="201" t="s">
        <v>82</v>
      </c>
      <c r="AV239" s="199" t="s">
        <v>82</v>
      </c>
      <c r="AW239" s="199" t="s">
        <v>30</v>
      </c>
      <c r="AX239" s="199" t="s">
        <v>73</v>
      </c>
      <c r="AY239" s="201" t="s">
        <v>144</v>
      </c>
    </row>
    <row r="240" spans="1:65" s="191" customFormat="1">
      <c r="B240" s="192"/>
      <c r="D240" s="193" t="s">
        <v>152</v>
      </c>
      <c r="E240" s="194" t="s">
        <v>1</v>
      </c>
      <c r="F240" s="195" t="s">
        <v>970</v>
      </c>
      <c r="H240" s="194" t="s">
        <v>1</v>
      </c>
      <c r="I240" s="234"/>
      <c r="L240" s="192"/>
      <c r="M240" s="196"/>
      <c r="N240" s="197"/>
      <c r="O240" s="197"/>
      <c r="P240" s="197"/>
      <c r="Q240" s="197"/>
      <c r="R240" s="197"/>
      <c r="S240" s="197"/>
      <c r="T240" s="198"/>
      <c r="AT240" s="194" t="s">
        <v>152</v>
      </c>
      <c r="AU240" s="194" t="s">
        <v>82</v>
      </c>
      <c r="AV240" s="191" t="s">
        <v>80</v>
      </c>
      <c r="AW240" s="191" t="s">
        <v>30</v>
      </c>
      <c r="AX240" s="191" t="s">
        <v>73</v>
      </c>
      <c r="AY240" s="194" t="s">
        <v>144</v>
      </c>
    </row>
    <row r="241" spans="1:65" s="199" customFormat="1">
      <c r="B241" s="200"/>
      <c r="D241" s="193" t="s">
        <v>152</v>
      </c>
      <c r="E241" s="201" t="s">
        <v>1</v>
      </c>
      <c r="F241" s="202" t="s">
        <v>1116</v>
      </c>
      <c r="H241" s="203">
        <v>0.17399999999999999</v>
      </c>
      <c r="I241" s="235"/>
      <c r="L241" s="200"/>
      <c r="M241" s="204"/>
      <c r="N241" s="205"/>
      <c r="O241" s="205"/>
      <c r="P241" s="205"/>
      <c r="Q241" s="205"/>
      <c r="R241" s="205"/>
      <c r="S241" s="205"/>
      <c r="T241" s="206"/>
      <c r="AT241" s="201" t="s">
        <v>152</v>
      </c>
      <c r="AU241" s="201" t="s">
        <v>82</v>
      </c>
      <c r="AV241" s="199" t="s">
        <v>82</v>
      </c>
      <c r="AW241" s="199" t="s">
        <v>30</v>
      </c>
      <c r="AX241" s="199" t="s">
        <v>73</v>
      </c>
      <c r="AY241" s="201" t="s">
        <v>144</v>
      </c>
    </row>
    <row r="242" spans="1:65" s="207" customFormat="1">
      <c r="B242" s="208"/>
      <c r="D242" s="193" t="s">
        <v>152</v>
      </c>
      <c r="E242" s="209" t="s">
        <v>1</v>
      </c>
      <c r="F242" s="210" t="s">
        <v>165</v>
      </c>
      <c r="H242" s="211">
        <v>0.39199999999999996</v>
      </c>
      <c r="I242" s="236"/>
      <c r="L242" s="208"/>
      <c r="M242" s="212"/>
      <c r="N242" s="213"/>
      <c r="O242" s="213"/>
      <c r="P242" s="213"/>
      <c r="Q242" s="213"/>
      <c r="R242" s="213"/>
      <c r="S242" s="213"/>
      <c r="T242" s="214"/>
      <c r="AT242" s="209" t="s">
        <v>152</v>
      </c>
      <c r="AU242" s="209" t="s">
        <v>82</v>
      </c>
      <c r="AV242" s="207" t="s">
        <v>150</v>
      </c>
      <c r="AW242" s="207" t="s">
        <v>30</v>
      </c>
      <c r="AX242" s="207" t="s">
        <v>80</v>
      </c>
      <c r="AY242" s="209" t="s">
        <v>144</v>
      </c>
    </row>
    <row r="243" spans="1:65" s="100" customFormat="1" ht="24.2" customHeight="1">
      <c r="A243" s="96"/>
      <c r="B243" s="97"/>
      <c r="C243" s="178" t="s">
        <v>401</v>
      </c>
      <c r="D243" s="178" t="s">
        <v>146</v>
      </c>
      <c r="E243" s="179" t="s">
        <v>1118</v>
      </c>
      <c r="F243" s="180" t="s">
        <v>1119</v>
      </c>
      <c r="G243" s="181" t="s">
        <v>149</v>
      </c>
      <c r="H243" s="182">
        <v>8.1349999999999998</v>
      </c>
      <c r="I243" s="74"/>
      <c r="J243" s="183">
        <f>ROUND(I243*H243,2)</f>
        <v>0</v>
      </c>
      <c r="K243" s="184"/>
      <c r="L243" s="97"/>
      <c r="M243" s="185" t="s">
        <v>1</v>
      </c>
      <c r="N243" s="186" t="s">
        <v>38</v>
      </c>
      <c r="O243" s="187">
        <v>2.048</v>
      </c>
      <c r="P243" s="187">
        <f>O243*H243</f>
        <v>16.66048</v>
      </c>
      <c r="Q243" s="187">
        <v>2.16</v>
      </c>
      <c r="R243" s="187">
        <f>Q243*H243</f>
        <v>17.5716</v>
      </c>
      <c r="S243" s="187">
        <v>0</v>
      </c>
      <c r="T243" s="188">
        <f>S243*H243</f>
        <v>0</v>
      </c>
      <c r="U243" s="96"/>
      <c r="V243" s="96"/>
      <c r="W243" s="96"/>
      <c r="X243" s="96"/>
      <c r="Y243" s="96"/>
      <c r="Z243" s="96"/>
      <c r="AA243" s="96"/>
      <c r="AB243" s="96"/>
      <c r="AC243" s="96"/>
      <c r="AD243" s="96"/>
      <c r="AE243" s="96"/>
      <c r="AR243" s="189" t="s">
        <v>150</v>
      </c>
      <c r="AT243" s="189" t="s">
        <v>146</v>
      </c>
      <c r="AU243" s="189" t="s">
        <v>82</v>
      </c>
      <c r="AY243" s="88" t="s">
        <v>144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88" t="s">
        <v>80</v>
      </c>
      <c r="BK243" s="190">
        <f>ROUND(I243*H243,2)</f>
        <v>0</v>
      </c>
      <c r="BL243" s="88" t="s">
        <v>150</v>
      </c>
      <c r="BM243" s="189" t="s">
        <v>1120</v>
      </c>
    </row>
    <row r="244" spans="1:65" s="191" customFormat="1">
      <c r="B244" s="192"/>
      <c r="D244" s="193" t="s">
        <v>152</v>
      </c>
      <c r="E244" s="194" t="s">
        <v>1</v>
      </c>
      <c r="F244" s="195" t="s">
        <v>970</v>
      </c>
      <c r="H244" s="194" t="s">
        <v>1</v>
      </c>
      <c r="I244" s="234"/>
      <c r="L244" s="192"/>
      <c r="M244" s="196"/>
      <c r="N244" s="197"/>
      <c r="O244" s="197"/>
      <c r="P244" s="197"/>
      <c r="Q244" s="197"/>
      <c r="R244" s="197"/>
      <c r="S244" s="197"/>
      <c r="T244" s="198"/>
      <c r="AT244" s="194" t="s">
        <v>152</v>
      </c>
      <c r="AU244" s="194" t="s">
        <v>82</v>
      </c>
      <c r="AV244" s="191" t="s">
        <v>80</v>
      </c>
      <c r="AW244" s="191" t="s">
        <v>30</v>
      </c>
      <c r="AX244" s="191" t="s">
        <v>73</v>
      </c>
      <c r="AY244" s="194" t="s">
        <v>144</v>
      </c>
    </row>
    <row r="245" spans="1:65" s="199" customFormat="1">
      <c r="B245" s="200"/>
      <c r="D245" s="193" t="s">
        <v>152</v>
      </c>
      <c r="E245" s="201" t="s">
        <v>1</v>
      </c>
      <c r="F245" s="202" t="s">
        <v>1121</v>
      </c>
      <c r="H245" s="203">
        <v>6</v>
      </c>
      <c r="I245" s="235"/>
      <c r="L245" s="200"/>
      <c r="M245" s="204"/>
      <c r="N245" s="205"/>
      <c r="O245" s="205"/>
      <c r="P245" s="205"/>
      <c r="Q245" s="205"/>
      <c r="R245" s="205"/>
      <c r="S245" s="205"/>
      <c r="T245" s="206"/>
      <c r="AT245" s="201" t="s">
        <v>152</v>
      </c>
      <c r="AU245" s="201" t="s">
        <v>82</v>
      </c>
      <c r="AV245" s="199" t="s">
        <v>82</v>
      </c>
      <c r="AW245" s="199" t="s">
        <v>30</v>
      </c>
      <c r="AX245" s="199" t="s">
        <v>73</v>
      </c>
      <c r="AY245" s="201" t="s">
        <v>144</v>
      </c>
    </row>
    <row r="246" spans="1:65" s="191" customFormat="1">
      <c r="B246" s="192"/>
      <c r="D246" s="193" t="s">
        <v>152</v>
      </c>
      <c r="E246" s="194" t="s">
        <v>1</v>
      </c>
      <c r="F246" s="195" t="s">
        <v>1104</v>
      </c>
      <c r="H246" s="194" t="s">
        <v>1</v>
      </c>
      <c r="I246" s="234"/>
      <c r="L246" s="192"/>
      <c r="M246" s="196"/>
      <c r="N246" s="197"/>
      <c r="O246" s="197"/>
      <c r="P246" s="197"/>
      <c r="Q246" s="197"/>
      <c r="R246" s="197"/>
      <c r="S246" s="197"/>
      <c r="T246" s="198"/>
      <c r="AT246" s="194" t="s">
        <v>152</v>
      </c>
      <c r="AU246" s="194" t="s">
        <v>82</v>
      </c>
      <c r="AV246" s="191" t="s">
        <v>80</v>
      </c>
      <c r="AW246" s="191" t="s">
        <v>30</v>
      </c>
      <c r="AX246" s="191" t="s">
        <v>73</v>
      </c>
      <c r="AY246" s="194" t="s">
        <v>144</v>
      </c>
    </row>
    <row r="247" spans="1:65" s="199" customFormat="1">
      <c r="B247" s="200"/>
      <c r="D247" s="193" t="s">
        <v>152</v>
      </c>
      <c r="E247" s="201" t="s">
        <v>1</v>
      </c>
      <c r="F247" s="202" t="s">
        <v>1122</v>
      </c>
      <c r="H247" s="203">
        <v>2.1349999999999998</v>
      </c>
      <c r="I247" s="235"/>
      <c r="L247" s="200"/>
      <c r="M247" s="204"/>
      <c r="N247" s="205"/>
      <c r="O247" s="205"/>
      <c r="P247" s="205"/>
      <c r="Q247" s="205"/>
      <c r="R247" s="205"/>
      <c r="S247" s="205"/>
      <c r="T247" s="206"/>
      <c r="AT247" s="201" t="s">
        <v>152</v>
      </c>
      <c r="AU247" s="201" t="s">
        <v>82</v>
      </c>
      <c r="AV247" s="199" t="s">
        <v>82</v>
      </c>
      <c r="AW247" s="199" t="s">
        <v>30</v>
      </c>
      <c r="AX247" s="199" t="s">
        <v>73</v>
      </c>
      <c r="AY247" s="201" t="s">
        <v>144</v>
      </c>
    </row>
    <row r="248" spans="1:65" s="207" customFormat="1">
      <c r="B248" s="208"/>
      <c r="D248" s="193" t="s">
        <v>152</v>
      </c>
      <c r="E248" s="209" t="s">
        <v>1</v>
      </c>
      <c r="F248" s="210" t="s">
        <v>165</v>
      </c>
      <c r="H248" s="211">
        <v>8.1349999999999998</v>
      </c>
      <c r="I248" s="236"/>
      <c r="L248" s="208"/>
      <c r="M248" s="212"/>
      <c r="N248" s="213"/>
      <c r="O248" s="213"/>
      <c r="P248" s="213"/>
      <c r="Q248" s="213"/>
      <c r="R248" s="213"/>
      <c r="S248" s="213"/>
      <c r="T248" s="214"/>
      <c r="AT248" s="209" t="s">
        <v>152</v>
      </c>
      <c r="AU248" s="209" t="s">
        <v>82</v>
      </c>
      <c r="AV248" s="207" t="s">
        <v>150</v>
      </c>
      <c r="AW248" s="207" t="s">
        <v>30</v>
      </c>
      <c r="AX248" s="207" t="s">
        <v>80</v>
      </c>
      <c r="AY248" s="209" t="s">
        <v>144</v>
      </c>
    </row>
    <row r="249" spans="1:65" s="165" customFormat="1" ht="22.9" customHeight="1">
      <c r="B249" s="166"/>
      <c r="D249" s="167" t="s">
        <v>72</v>
      </c>
      <c r="E249" s="176" t="s">
        <v>209</v>
      </c>
      <c r="F249" s="176" t="s">
        <v>522</v>
      </c>
      <c r="I249" s="237"/>
      <c r="J249" s="177">
        <f>BK249</f>
        <v>0</v>
      </c>
      <c r="L249" s="166"/>
      <c r="M249" s="170"/>
      <c r="N249" s="171"/>
      <c r="O249" s="171"/>
      <c r="P249" s="172">
        <f>SUM(P250:P268)</f>
        <v>11.819520000000001</v>
      </c>
      <c r="Q249" s="171"/>
      <c r="R249" s="172">
        <f>SUM(R250:R268)</f>
        <v>0</v>
      </c>
      <c r="S249" s="171"/>
      <c r="T249" s="173">
        <f>SUM(T250:T268)</f>
        <v>0</v>
      </c>
      <c r="AR249" s="167" t="s">
        <v>80</v>
      </c>
      <c r="AT249" s="174" t="s">
        <v>72</v>
      </c>
      <c r="AU249" s="174" t="s">
        <v>80</v>
      </c>
      <c r="AY249" s="167" t="s">
        <v>144</v>
      </c>
      <c r="BK249" s="175">
        <f>SUM(BK250:BK268)</f>
        <v>0</v>
      </c>
    </row>
    <row r="250" spans="1:65" s="100" customFormat="1" ht="21.75" customHeight="1">
      <c r="A250" s="96"/>
      <c r="B250" s="97"/>
      <c r="C250" s="178" t="s">
        <v>406</v>
      </c>
      <c r="D250" s="178" t="s">
        <v>146</v>
      </c>
      <c r="E250" s="179" t="s">
        <v>1123</v>
      </c>
      <c r="F250" s="180" t="s">
        <v>1124</v>
      </c>
      <c r="G250" s="181" t="s">
        <v>149</v>
      </c>
      <c r="H250" s="182">
        <v>123.12</v>
      </c>
      <c r="I250" s="74"/>
      <c r="J250" s="183">
        <f>ROUND(I250*H250,2)</f>
        <v>0</v>
      </c>
      <c r="K250" s="184"/>
      <c r="L250" s="97"/>
      <c r="M250" s="185" t="s">
        <v>1</v>
      </c>
      <c r="N250" s="186" t="s">
        <v>38</v>
      </c>
      <c r="O250" s="187">
        <v>0</v>
      </c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96"/>
      <c r="V250" s="96"/>
      <c r="W250" s="96"/>
      <c r="X250" s="96"/>
      <c r="Y250" s="96"/>
      <c r="Z250" s="96"/>
      <c r="AA250" s="96"/>
      <c r="AB250" s="96"/>
      <c r="AC250" s="96"/>
      <c r="AD250" s="96"/>
      <c r="AE250" s="96"/>
      <c r="AR250" s="189" t="s">
        <v>150</v>
      </c>
      <c r="AT250" s="189" t="s">
        <v>146</v>
      </c>
      <c r="AU250" s="189" t="s">
        <v>82</v>
      </c>
      <c r="AY250" s="88" t="s">
        <v>144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88" t="s">
        <v>80</v>
      </c>
      <c r="BK250" s="190">
        <f>ROUND(I250*H250,2)</f>
        <v>0</v>
      </c>
      <c r="BL250" s="88" t="s">
        <v>150</v>
      </c>
      <c r="BM250" s="189" t="s">
        <v>1125</v>
      </c>
    </row>
    <row r="251" spans="1:65" s="199" customFormat="1">
      <c r="B251" s="200"/>
      <c r="D251" s="193" t="s">
        <v>152</v>
      </c>
      <c r="E251" s="201" t="s">
        <v>1</v>
      </c>
      <c r="F251" s="202" t="s">
        <v>1126</v>
      </c>
      <c r="H251" s="203">
        <v>123.12</v>
      </c>
      <c r="I251" s="235"/>
      <c r="L251" s="200"/>
      <c r="M251" s="204"/>
      <c r="N251" s="205"/>
      <c r="O251" s="205"/>
      <c r="P251" s="205"/>
      <c r="Q251" s="205"/>
      <c r="R251" s="205"/>
      <c r="S251" s="205"/>
      <c r="T251" s="206"/>
      <c r="AT251" s="201" t="s">
        <v>152</v>
      </c>
      <c r="AU251" s="201" t="s">
        <v>82</v>
      </c>
      <c r="AV251" s="199" t="s">
        <v>82</v>
      </c>
      <c r="AW251" s="199" t="s">
        <v>30</v>
      </c>
      <c r="AX251" s="199" t="s">
        <v>80</v>
      </c>
      <c r="AY251" s="201" t="s">
        <v>144</v>
      </c>
    </row>
    <row r="252" spans="1:65" s="100" customFormat="1" ht="16.5" customHeight="1">
      <c r="A252" s="96"/>
      <c r="B252" s="97"/>
      <c r="C252" s="215" t="s">
        <v>412</v>
      </c>
      <c r="D252" s="215" t="s">
        <v>185</v>
      </c>
      <c r="E252" s="216" t="s">
        <v>1127</v>
      </c>
      <c r="F252" s="217" t="s">
        <v>1128</v>
      </c>
      <c r="G252" s="218" t="s">
        <v>149</v>
      </c>
      <c r="H252" s="219">
        <v>61.56</v>
      </c>
      <c r="I252" s="75"/>
      <c r="J252" s="220">
        <f>ROUND(I252*H252,2)</f>
        <v>0</v>
      </c>
      <c r="K252" s="221"/>
      <c r="L252" s="222"/>
      <c r="M252" s="223" t="s">
        <v>1</v>
      </c>
      <c r="N252" s="224" t="s">
        <v>38</v>
      </c>
      <c r="O252" s="187">
        <v>0</v>
      </c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96"/>
      <c r="V252" s="96"/>
      <c r="W252" s="96"/>
      <c r="X252" s="96"/>
      <c r="Y252" s="96"/>
      <c r="Z252" s="96"/>
      <c r="AA252" s="96"/>
      <c r="AB252" s="96"/>
      <c r="AC252" s="96"/>
      <c r="AD252" s="96"/>
      <c r="AE252" s="96"/>
      <c r="AR252" s="189" t="s">
        <v>189</v>
      </c>
      <c r="AT252" s="189" t="s">
        <v>185</v>
      </c>
      <c r="AU252" s="189" t="s">
        <v>82</v>
      </c>
      <c r="AY252" s="88" t="s">
        <v>144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88" t="s">
        <v>80</v>
      </c>
      <c r="BK252" s="190">
        <f>ROUND(I252*H252,2)</f>
        <v>0</v>
      </c>
      <c r="BL252" s="88" t="s">
        <v>150</v>
      </c>
      <c r="BM252" s="189" t="s">
        <v>1129</v>
      </c>
    </row>
    <row r="253" spans="1:65" s="199" customFormat="1">
      <c r="B253" s="200"/>
      <c r="D253" s="193" t="s">
        <v>152</v>
      </c>
      <c r="E253" s="201" t="s">
        <v>1</v>
      </c>
      <c r="F253" s="202" t="s">
        <v>1130</v>
      </c>
      <c r="H253" s="203">
        <v>61.56</v>
      </c>
      <c r="I253" s="235"/>
      <c r="L253" s="200"/>
      <c r="M253" s="204"/>
      <c r="N253" s="205"/>
      <c r="O253" s="205"/>
      <c r="P253" s="205"/>
      <c r="Q253" s="205"/>
      <c r="R253" s="205"/>
      <c r="S253" s="205"/>
      <c r="T253" s="206"/>
      <c r="AT253" s="201" t="s">
        <v>152</v>
      </c>
      <c r="AU253" s="201" t="s">
        <v>82</v>
      </c>
      <c r="AV253" s="199" t="s">
        <v>82</v>
      </c>
      <c r="AW253" s="199" t="s">
        <v>30</v>
      </c>
      <c r="AX253" s="199" t="s">
        <v>80</v>
      </c>
      <c r="AY253" s="201" t="s">
        <v>144</v>
      </c>
    </row>
    <row r="254" spans="1:65" s="100" customFormat="1" ht="24.2" customHeight="1">
      <c r="A254" s="96"/>
      <c r="B254" s="97"/>
      <c r="C254" s="178" t="s">
        <v>417</v>
      </c>
      <c r="D254" s="178" t="s">
        <v>146</v>
      </c>
      <c r="E254" s="179" t="s">
        <v>1131</v>
      </c>
      <c r="F254" s="180" t="s">
        <v>1132</v>
      </c>
      <c r="G254" s="181" t="s">
        <v>149</v>
      </c>
      <c r="H254" s="182">
        <v>123.12</v>
      </c>
      <c r="I254" s="74"/>
      <c r="J254" s="183">
        <f>ROUND(I254*H254,2)</f>
        <v>0</v>
      </c>
      <c r="K254" s="184"/>
      <c r="L254" s="97"/>
      <c r="M254" s="185" t="s">
        <v>1</v>
      </c>
      <c r="N254" s="186" t="s">
        <v>38</v>
      </c>
      <c r="O254" s="187">
        <v>0</v>
      </c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96"/>
      <c r="V254" s="96"/>
      <c r="W254" s="96"/>
      <c r="X254" s="96"/>
      <c r="Y254" s="96"/>
      <c r="Z254" s="96"/>
      <c r="AA254" s="96"/>
      <c r="AB254" s="96"/>
      <c r="AC254" s="96"/>
      <c r="AD254" s="96"/>
      <c r="AE254" s="96"/>
      <c r="AR254" s="189" t="s">
        <v>150</v>
      </c>
      <c r="AT254" s="189" t="s">
        <v>146</v>
      </c>
      <c r="AU254" s="189" t="s">
        <v>82</v>
      </c>
      <c r="AY254" s="88" t="s">
        <v>144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88" t="s">
        <v>80</v>
      </c>
      <c r="BK254" s="190">
        <f>ROUND(I254*H254,2)</f>
        <v>0</v>
      </c>
      <c r="BL254" s="88" t="s">
        <v>150</v>
      </c>
      <c r="BM254" s="189" t="s">
        <v>1133</v>
      </c>
    </row>
    <row r="255" spans="1:65" s="199" customFormat="1">
      <c r="B255" s="200"/>
      <c r="D255" s="193" t="s">
        <v>152</v>
      </c>
      <c r="E255" s="201" t="s">
        <v>1</v>
      </c>
      <c r="F255" s="202" t="s">
        <v>1126</v>
      </c>
      <c r="H255" s="203">
        <v>123.12</v>
      </c>
      <c r="I255" s="235"/>
      <c r="L255" s="200"/>
      <c r="M255" s="204"/>
      <c r="N255" s="205"/>
      <c r="O255" s="205"/>
      <c r="P255" s="205"/>
      <c r="Q255" s="205"/>
      <c r="R255" s="205"/>
      <c r="S255" s="205"/>
      <c r="T255" s="206"/>
      <c r="AT255" s="201" t="s">
        <v>152</v>
      </c>
      <c r="AU255" s="201" t="s">
        <v>82</v>
      </c>
      <c r="AV255" s="199" t="s">
        <v>82</v>
      </c>
      <c r="AW255" s="199" t="s">
        <v>30</v>
      </c>
      <c r="AX255" s="199" t="s">
        <v>80</v>
      </c>
      <c r="AY255" s="201" t="s">
        <v>144</v>
      </c>
    </row>
    <row r="256" spans="1:65" s="100" customFormat="1" ht="33" customHeight="1">
      <c r="A256" s="96"/>
      <c r="B256" s="97"/>
      <c r="C256" s="178" t="s">
        <v>421</v>
      </c>
      <c r="D256" s="178" t="s">
        <v>146</v>
      </c>
      <c r="E256" s="179" t="s">
        <v>536</v>
      </c>
      <c r="F256" s="180" t="s">
        <v>537</v>
      </c>
      <c r="G256" s="181" t="s">
        <v>232</v>
      </c>
      <c r="H256" s="182">
        <v>63.84</v>
      </c>
      <c r="I256" s="74"/>
      <c r="J256" s="183">
        <f>ROUND(I256*H256,2)</f>
        <v>0</v>
      </c>
      <c r="K256" s="184"/>
      <c r="L256" s="97"/>
      <c r="M256" s="185" t="s">
        <v>1</v>
      </c>
      <c r="N256" s="186" t="s">
        <v>38</v>
      </c>
      <c r="O256" s="187">
        <v>0</v>
      </c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96"/>
      <c r="V256" s="96"/>
      <c r="W256" s="96"/>
      <c r="X256" s="96"/>
      <c r="Y256" s="96"/>
      <c r="Z256" s="96"/>
      <c r="AA256" s="96"/>
      <c r="AB256" s="96"/>
      <c r="AC256" s="96"/>
      <c r="AD256" s="96"/>
      <c r="AE256" s="96"/>
      <c r="AR256" s="189" t="s">
        <v>150</v>
      </c>
      <c r="AT256" s="189" t="s">
        <v>146</v>
      </c>
      <c r="AU256" s="189" t="s">
        <v>82</v>
      </c>
      <c r="AY256" s="88" t="s">
        <v>144</v>
      </c>
      <c r="BE256" s="190">
        <f>IF(N256="základní",J256,0)</f>
        <v>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88" t="s">
        <v>80</v>
      </c>
      <c r="BK256" s="190">
        <f>ROUND(I256*H256,2)</f>
        <v>0</v>
      </c>
      <c r="BL256" s="88" t="s">
        <v>150</v>
      </c>
      <c r="BM256" s="189" t="s">
        <v>1134</v>
      </c>
    </row>
    <row r="257" spans="1:65" s="199" customFormat="1">
      <c r="B257" s="200"/>
      <c r="D257" s="193" t="s">
        <v>152</v>
      </c>
      <c r="E257" s="201" t="s">
        <v>1</v>
      </c>
      <c r="F257" s="202" t="s">
        <v>1135</v>
      </c>
      <c r="H257" s="203">
        <v>63.84</v>
      </c>
      <c r="I257" s="235"/>
      <c r="L257" s="200"/>
      <c r="M257" s="204"/>
      <c r="N257" s="205"/>
      <c r="O257" s="205"/>
      <c r="P257" s="205"/>
      <c r="Q257" s="205"/>
      <c r="R257" s="205"/>
      <c r="S257" s="205"/>
      <c r="T257" s="206"/>
      <c r="AT257" s="201" t="s">
        <v>152</v>
      </c>
      <c r="AU257" s="201" t="s">
        <v>82</v>
      </c>
      <c r="AV257" s="199" t="s">
        <v>82</v>
      </c>
      <c r="AW257" s="199" t="s">
        <v>30</v>
      </c>
      <c r="AX257" s="199" t="s">
        <v>80</v>
      </c>
      <c r="AY257" s="201" t="s">
        <v>144</v>
      </c>
    </row>
    <row r="258" spans="1:65" s="100" customFormat="1" ht="33" customHeight="1">
      <c r="A258" s="96"/>
      <c r="B258" s="97"/>
      <c r="C258" s="178" t="s">
        <v>425</v>
      </c>
      <c r="D258" s="178" t="s">
        <v>146</v>
      </c>
      <c r="E258" s="179" t="s">
        <v>541</v>
      </c>
      <c r="F258" s="180" t="s">
        <v>542</v>
      </c>
      <c r="G258" s="181" t="s">
        <v>232</v>
      </c>
      <c r="H258" s="182">
        <v>957.6</v>
      </c>
      <c r="I258" s="74"/>
      <c r="J258" s="183">
        <f>ROUND(I258*H258,2)</f>
        <v>0</v>
      </c>
      <c r="K258" s="184"/>
      <c r="L258" s="97"/>
      <c r="M258" s="185" t="s">
        <v>1</v>
      </c>
      <c r="N258" s="186" t="s">
        <v>38</v>
      </c>
      <c r="O258" s="187">
        <v>0</v>
      </c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96"/>
      <c r="V258" s="96"/>
      <c r="W258" s="96"/>
      <c r="X258" s="96"/>
      <c r="Y258" s="96"/>
      <c r="Z258" s="96"/>
      <c r="AA258" s="96"/>
      <c r="AB258" s="96"/>
      <c r="AC258" s="96"/>
      <c r="AD258" s="96"/>
      <c r="AE258" s="96"/>
      <c r="AR258" s="189" t="s">
        <v>150</v>
      </c>
      <c r="AT258" s="189" t="s">
        <v>146</v>
      </c>
      <c r="AU258" s="189" t="s">
        <v>82</v>
      </c>
      <c r="AY258" s="88" t="s">
        <v>144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88" t="s">
        <v>80</v>
      </c>
      <c r="BK258" s="190">
        <f>ROUND(I258*H258,2)</f>
        <v>0</v>
      </c>
      <c r="BL258" s="88" t="s">
        <v>150</v>
      </c>
      <c r="BM258" s="189" t="s">
        <v>1136</v>
      </c>
    </row>
    <row r="259" spans="1:65" s="199" customFormat="1">
      <c r="B259" s="200"/>
      <c r="D259" s="193" t="s">
        <v>152</v>
      </c>
      <c r="E259" s="201" t="s">
        <v>1</v>
      </c>
      <c r="F259" s="202" t="s">
        <v>1137</v>
      </c>
      <c r="H259" s="203">
        <v>957.6</v>
      </c>
      <c r="I259" s="235"/>
      <c r="L259" s="200"/>
      <c r="M259" s="204"/>
      <c r="N259" s="205"/>
      <c r="O259" s="205"/>
      <c r="P259" s="205"/>
      <c r="Q259" s="205"/>
      <c r="R259" s="205"/>
      <c r="S259" s="205"/>
      <c r="T259" s="206"/>
      <c r="AT259" s="201" t="s">
        <v>152</v>
      </c>
      <c r="AU259" s="201" t="s">
        <v>82</v>
      </c>
      <c r="AV259" s="199" t="s">
        <v>82</v>
      </c>
      <c r="AW259" s="199" t="s">
        <v>30</v>
      </c>
      <c r="AX259" s="199" t="s">
        <v>80</v>
      </c>
      <c r="AY259" s="201" t="s">
        <v>144</v>
      </c>
    </row>
    <row r="260" spans="1:65" s="100" customFormat="1" ht="33" customHeight="1">
      <c r="A260" s="96"/>
      <c r="B260" s="97"/>
      <c r="C260" s="178" t="s">
        <v>429</v>
      </c>
      <c r="D260" s="178" t="s">
        <v>146</v>
      </c>
      <c r="E260" s="179" t="s">
        <v>546</v>
      </c>
      <c r="F260" s="180" t="s">
        <v>547</v>
      </c>
      <c r="G260" s="181" t="s">
        <v>232</v>
      </c>
      <c r="H260" s="182">
        <v>63.84</v>
      </c>
      <c r="I260" s="74"/>
      <c r="J260" s="183">
        <f>ROUND(I260*H260,2)</f>
        <v>0</v>
      </c>
      <c r="K260" s="184"/>
      <c r="L260" s="97"/>
      <c r="M260" s="185" t="s">
        <v>1</v>
      </c>
      <c r="N260" s="186" t="s">
        <v>38</v>
      </c>
      <c r="O260" s="187">
        <v>0</v>
      </c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96"/>
      <c r="V260" s="96"/>
      <c r="W260" s="96"/>
      <c r="X260" s="96"/>
      <c r="Y260" s="96"/>
      <c r="Z260" s="96"/>
      <c r="AA260" s="96"/>
      <c r="AB260" s="96"/>
      <c r="AC260" s="96"/>
      <c r="AD260" s="96"/>
      <c r="AE260" s="96"/>
      <c r="AR260" s="189" t="s">
        <v>150</v>
      </c>
      <c r="AT260" s="189" t="s">
        <v>146</v>
      </c>
      <c r="AU260" s="189" t="s">
        <v>82</v>
      </c>
      <c r="AY260" s="88" t="s">
        <v>144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88" t="s">
        <v>80</v>
      </c>
      <c r="BK260" s="190">
        <f>ROUND(I260*H260,2)</f>
        <v>0</v>
      </c>
      <c r="BL260" s="88" t="s">
        <v>150</v>
      </c>
      <c r="BM260" s="189" t="s">
        <v>1138</v>
      </c>
    </row>
    <row r="261" spans="1:65" s="100" customFormat="1" ht="24.2" customHeight="1">
      <c r="A261" s="96"/>
      <c r="B261" s="97"/>
      <c r="C261" s="178" t="s">
        <v>434</v>
      </c>
      <c r="D261" s="178" t="s">
        <v>146</v>
      </c>
      <c r="E261" s="179" t="s">
        <v>1139</v>
      </c>
      <c r="F261" s="180" t="s">
        <v>1140</v>
      </c>
      <c r="G261" s="181" t="s">
        <v>232</v>
      </c>
      <c r="H261" s="182">
        <v>123.12</v>
      </c>
      <c r="I261" s="74"/>
      <c r="J261" s="183">
        <f>ROUND(I261*H261,2)</f>
        <v>0</v>
      </c>
      <c r="K261" s="184"/>
      <c r="L261" s="97"/>
      <c r="M261" s="185" t="s">
        <v>1</v>
      </c>
      <c r="N261" s="186" t="s">
        <v>38</v>
      </c>
      <c r="O261" s="187">
        <v>0</v>
      </c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U261" s="96"/>
      <c r="V261" s="96"/>
      <c r="W261" s="96"/>
      <c r="X261" s="96"/>
      <c r="Y261" s="96"/>
      <c r="Z261" s="96"/>
      <c r="AA261" s="96"/>
      <c r="AB261" s="96"/>
      <c r="AC261" s="96"/>
      <c r="AD261" s="96"/>
      <c r="AE261" s="96"/>
      <c r="AR261" s="189" t="s">
        <v>150</v>
      </c>
      <c r="AT261" s="189" t="s">
        <v>146</v>
      </c>
      <c r="AU261" s="189" t="s">
        <v>82</v>
      </c>
      <c r="AY261" s="88" t="s">
        <v>144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88" t="s">
        <v>80</v>
      </c>
      <c r="BK261" s="190">
        <f>ROUND(I261*H261,2)</f>
        <v>0</v>
      </c>
      <c r="BL261" s="88" t="s">
        <v>150</v>
      </c>
      <c r="BM261" s="189" t="s">
        <v>1141</v>
      </c>
    </row>
    <row r="262" spans="1:65" s="199" customFormat="1">
      <c r="B262" s="200"/>
      <c r="D262" s="193" t="s">
        <v>152</v>
      </c>
      <c r="E262" s="201" t="s">
        <v>1</v>
      </c>
      <c r="F262" s="202" t="s">
        <v>1126</v>
      </c>
      <c r="H262" s="203">
        <v>123.12</v>
      </c>
      <c r="I262" s="235"/>
      <c r="L262" s="200"/>
      <c r="M262" s="204"/>
      <c r="N262" s="205"/>
      <c r="O262" s="205"/>
      <c r="P262" s="205"/>
      <c r="Q262" s="205"/>
      <c r="R262" s="205"/>
      <c r="S262" s="205"/>
      <c r="T262" s="206"/>
      <c r="AT262" s="201" t="s">
        <v>152</v>
      </c>
      <c r="AU262" s="201" t="s">
        <v>82</v>
      </c>
      <c r="AV262" s="199" t="s">
        <v>82</v>
      </c>
      <c r="AW262" s="199" t="s">
        <v>30</v>
      </c>
      <c r="AX262" s="199" t="s">
        <v>80</v>
      </c>
      <c r="AY262" s="201" t="s">
        <v>144</v>
      </c>
    </row>
    <row r="263" spans="1:65" s="100" customFormat="1" ht="24.2" customHeight="1">
      <c r="A263" s="96"/>
      <c r="B263" s="97"/>
      <c r="C263" s="178" t="s">
        <v>438</v>
      </c>
      <c r="D263" s="178" t="s">
        <v>146</v>
      </c>
      <c r="E263" s="179" t="s">
        <v>1142</v>
      </c>
      <c r="F263" s="180" t="s">
        <v>1143</v>
      </c>
      <c r="G263" s="181" t="s">
        <v>232</v>
      </c>
      <c r="H263" s="182">
        <v>123.12</v>
      </c>
      <c r="I263" s="74"/>
      <c r="J263" s="183">
        <f>ROUND(I263*H263,2)</f>
        <v>0</v>
      </c>
      <c r="K263" s="184"/>
      <c r="L263" s="97"/>
      <c r="M263" s="185" t="s">
        <v>1</v>
      </c>
      <c r="N263" s="186" t="s">
        <v>38</v>
      </c>
      <c r="O263" s="187">
        <v>9.6000000000000002E-2</v>
      </c>
      <c r="P263" s="187">
        <f>O263*H263</f>
        <v>11.819520000000001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96"/>
      <c r="V263" s="96"/>
      <c r="W263" s="96"/>
      <c r="X263" s="96"/>
      <c r="Y263" s="96"/>
      <c r="Z263" s="96"/>
      <c r="AA263" s="96"/>
      <c r="AB263" s="96"/>
      <c r="AC263" s="96"/>
      <c r="AD263" s="96"/>
      <c r="AE263" s="96"/>
      <c r="AR263" s="189" t="s">
        <v>150</v>
      </c>
      <c r="AT263" s="189" t="s">
        <v>146</v>
      </c>
      <c r="AU263" s="189" t="s">
        <v>82</v>
      </c>
      <c r="AY263" s="88" t="s">
        <v>144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88" t="s">
        <v>80</v>
      </c>
      <c r="BK263" s="190">
        <f>ROUND(I263*H263,2)</f>
        <v>0</v>
      </c>
      <c r="BL263" s="88" t="s">
        <v>150</v>
      </c>
      <c r="BM263" s="189" t="s">
        <v>1144</v>
      </c>
    </row>
    <row r="264" spans="1:65" s="199" customFormat="1">
      <c r="B264" s="200"/>
      <c r="D264" s="193" t="s">
        <v>152</v>
      </c>
      <c r="E264" s="201" t="s">
        <v>1</v>
      </c>
      <c r="F264" s="202" t="s">
        <v>1126</v>
      </c>
      <c r="H264" s="203">
        <v>123.12</v>
      </c>
      <c r="I264" s="235"/>
      <c r="L264" s="200"/>
      <c r="M264" s="204"/>
      <c r="N264" s="205"/>
      <c r="O264" s="205"/>
      <c r="P264" s="205"/>
      <c r="Q264" s="205"/>
      <c r="R264" s="205"/>
      <c r="S264" s="205"/>
      <c r="T264" s="206"/>
      <c r="AT264" s="201" t="s">
        <v>152</v>
      </c>
      <c r="AU264" s="201" t="s">
        <v>82</v>
      </c>
      <c r="AV264" s="199" t="s">
        <v>82</v>
      </c>
      <c r="AW264" s="199" t="s">
        <v>30</v>
      </c>
      <c r="AX264" s="199" t="s">
        <v>80</v>
      </c>
      <c r="AY264" s="201" t="s">
        <v>144</v>
      </c>
    </row>
    <row r="265" spans="1:65" s="100" customFormat="1" ht="24.2" customHeight="1">
      <c r="A265" s="96"/>
      <c r="B265" s="97"/>
      <c r="C265" s="178" t="s">
        <v>443</v>
      </c>
      <c r="D265" s="178" t="s">
        <v>146</v>
      </c>
      <c r="E265" s="179" t="s">
        <v>1145</v>
      </c>
      <c r="F265" s="180" t="s">
        <v>1146</v>
      </c>
      <c r="G265" s="181" t="s">
        <v>399</v>
      </c>
      <c r="H265" s="182">
        <v>35.520000000000003</v>
      </c>
      <c r="I265" s="74"/>
      <c r="J265" s="183">
        <f>ROUND(I265*H265,2)</f>
        <v>0</v>
      </c>
      <c r="K265" s="184"/>
      <c r="L265" s="97"/>
      <c r="M265" s="185" t="s">
        <v>1</v>
      </c>
      <c r="N265" s="186" t="s">
        <v>38</v>
      </c>
      <c r="O265" s="187">
        <v>0</v>
      </c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U265" s="96"/>
      <c r="V265" s="96"/>
      <c r="W265" s="96"/>
      <c r="X265" s="96"/>
      <c r="Y265" s="96"/>
      <c r="Z265" s="96"/>
      <c r="AA265" s="96"/>
      <c r="AB265" s="96"/>
      <c r="AC265" s="96"/>
      <c r="AD265" s="96"/>
      <c r="AE265" s="96"/>
      <c r="AR265" s="189" t="s">
        <v>150</v>
      </c>
      <c r="AT265" s="189" t="s">
        <v>146</v>
      </c>
      <c r="AU265" s="189" t="s">
        <v>82</v>
      </c>
      <c r="AY265" s="88" t="s">
        <v>144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88" t="s">
        <v>80</v>
      </c>
      <c r="BK265" s="190">
        <f>ROUND(I265*H265,2)</f>
        <v>0</v>
      </c>
      <c r="BL265" s="88" t="s">
        <v>150</v>
      </c>
      <c r="BM265" s="189" t="s">
        <v>1147</v>
      </c>
    </row>
    <row r="266" spans="1:65" s="191" customFormat="1">
      <c r="B266" s="192"/>
      <c r="D266" s="193" t="s">
        <v>152</v>
      </c>
      <c r="E266" s="194" t="s">
        <v>1</v>
      </c>
      <c r="F266" s="195" t="s">
        <v>1016</v>
      </c>
      <c r="H266" s="194" t="s">
        <v>1</v>
      </c>
      <c r="I266" s="234"/>
      <c r="L266" s="192"/>
      <c r="M266" s="196"/>
      <c r="N266" s="197"/>
      <c r="O266" s="197"/>
      <c r="P266" s="197"/>
      <c r="Q266" s="197"/>
      <c r="R266" s="197"/>
      <c r="S266" s="197"/>
      <c r="T266" s="198"/>
      <c r="AT266" s="194" t="s">
        <v>152</v>
      </c>
      <c r="AU266" s="194" t="s">
        <v>82</v>
      </c>
      <c r="AV266" s="191" t="s">
        <v>80</v>
      </c>
      <c r="AW266" s="191" t="s">
        <v>30</v>
      </c>
      <c r="AX266" s="191" t="s">
        <v>73</v>
      </c>
      <c r="AY266" s="194" t="s">
        <v>144</v>
      </c>
    </row>
    <row r="267" spans="1:65" s="199" customFormat="1">
      <c r="B267" s="200"/>
      <c r="D267" s="193" t="s">
        <v>152</v>
      </c>
      <c r="E267" s="201" t="s">
        <v>1</v>
      </c>
      <c r="F267" s="202" t="s">
        <v>1148</v>
      </c>
      <c r="H267" s="203">
        <v>35.520000000000003</v>
      </c>
      <c r="I267" s="235"/>
      <c r="L267" s="200"/>
      <c r="M267" s="204"/>
      <c r="N267" s="205"/>
      <c r="O267" s="205"/>
      <c r="P267" s="205"/>
      <c r="Q267" s="205"/>
      <c r="R267" s="205"/>
      <c r="S267" s="205"/>
      <c r="T267" s="206"/>
      <c r="AT267" s="201" t="s">
        <v>152</v>
      </c>
      <c r="AU267" s="201" t="s">
        <v>82</v>
      </c>
      <c r="AV267" s="199" t="s">
        <v>82</v>
      </c>
      <c r="AW267" s="199" t="s">
        <v>30</v>
      </c>
      <c r="AX267" s="199" t="s">
        <v>80</v>
      </c>
      <c r="AY267" s="201" t="s">
        <v>144</v>
      </c>
    </row>
    <row r="268" spans="1:65" s="100" customFormat="1" ht="33" customHeight="1">
      <c r="A268" s="96"/>
      <c r="B268" s="97"/>
      <c r="C268" s="178" t="s">
        <v>452</v>
      </c>
      <c r="D268" s="178" t="s">
        <v>146</v>
      </c>
      <c r="E268" s="179" t="s">
        <v>1149</v>
      </c>
      <c r="F268" s="180" t="s">
        <v>1150</v>
      </c>
      <c r="G268" s="181" t="s">
        <v>399</v>
      </c>
      <c r="H268" s="182">
        <v>35.520000000000003</v>
      </c>
      <c r="I268" s="74"/>
      <c r="J268" s="183">
        <f>ROUND(I268*H268,2)</f>
        <v>0</v>
      </c>
      <c r="K268" s="184"/>
      <c r="L268" s="97"/>
      <c r="M268" s="185" t="s">
        <v>1</v>
      </c>
      <c r="N268" s="186" t="s">
        <v>38</v>
      </c>
      <c r="O268" s="187">
        <v>0</v>
      </c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96"/>
      <c r="V268" s="96"/>
      <c r="W268" s="96"/>
      <c r="X268" s="96"/>
      <c r="Y268" s="96"/>
      <c r="Z268" s="96"/>
      <c r="AA268" s="96"/>
      <c r="AB268" s="96"/>
      <c r="AC268" s="96"/>
      <c r="AD268" s="96"/>
      <c r="AE268" s="96"/>
      <c r="AR268" s="189" t="s">
        <v>150</v>
      </c>
      <c r="AT268" s="189" t="s">
        <v>146</v>
      </c>
      <c r="AU268" s="189" t="s">
        <v>82</v>
      </c>
      <c r="AY268" s="88" t="s">
        <v>144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88" t="s">
        <v>80</v>
      </c>
      <c r="BK268" s="190">
        <f>ROUND(I268*H268,2)</f>
        <v>0</v>
      </c>
      <c r="BL268" s="88" t="s">
        <v>150</v>
      </c>
      <c r="BM268" s="189" t="s">
        <v>1151</v>
      </c>
    </row>
    <row r="269" spans="1:65" s="165" customFormat="1" ht="22.9" customHeight="1">
      <c r="B269" s="166"/>
      <c r="D269" s="167" t="s">
        <v>72</v>
      </c>
      <c r="E269" s="176" t="s">
        <v>607</v>
      </c>
      <c r="F269" s="176" t="s">
        <v>608</v>
      </c>
      <c r="I269" s="237"/>
      <c r="J269" s="177">
        <f>BK269</f>
        <v>0</v>
      </c>
      <c r="L269" s="166"/>
      <c r="M269" s="170"/>
      <c r="N269" s="171"/>
      <c r="O269" s="171"/>
      <c r="P269" s="172">
        <f>SUM(P270:P276)</f>
        <v>0</v>
      </c>
      <c r="Q269" s="171"/>
      <c r="R269" s="172">
        <f>SUM(R270:R276)</f>
        <v>0</v>
      </c>
      <c r="S269" s="171"/>
      <c r="T269" s="173">
        <f>SUM(T270:T276)</f>
        <v>0</v>
      </c>
      <c r="AR269" s="167" t="s">
        <v>80</v>
      </c>
      <c r="AT269" s="174" t="s">
        <v>72</v>
      </c>
      <c r="AU269" s="174" t="s">
        <v>80</v>
      </c>
      <c r="AY269" s="167" t="s">
        <v>144</v>
      </c>
      <c r="BK269" s="175">
        <f>SUM(BK270:BK276)</f>
        <v>0</v>
      </c>
    </row>
    <row r="270" spans="1:65" s="100" customFormat="1" ht="24.2" customHeight="1">
      <c r="A270" s="96"/>
      <c r="B270" s="97"/>
      <c r="C270" s="178" t="s">
        <v>459</v>
      </c>
      <c r="D270" s="178" t="s">
        <v>146</v>
      </c>
      <c r="E270" s="179" t="s">
        <v>610</v>
      </c>
      <c r="F270" s="180" t="s">
        <v>611</v>
      </c>
      <c r="G270" s="181" t="s">
        <v>188</v>
      </c>
      <c r="H270" s="182">
        <v>940.8</v>
      </c>
      <c r="I270" s="74"/>
      <c r="J270" s="183">
        <f>ROUND(I270*H270,2)</f>
        <v>0</v>
      </c>
      <c r="K270" s="184"/>
      <c r="L270" s="97"/>
      <c r="M270" s="185" t="s">
        <v>1</v>
      </c>
      <c r="N270" s="186" t="s">
        <v>38</v>
      </c>
      <c r="O270" s="187">
        <v>0</v>
      </c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96"/>
      <c r="V270" s="96"/>
      <c r="W270" s="96"/>
      <c r="X270" s="96"/>
      <c r="Y270" s="96"/>
      <c r="Z270" s="96"/>
      <c r="AA270" s="96"/>
      <c r="AB270" s="96"/>
      <c r="AC270" s="96"/>
      <c r="AD270" s="96"/>
      <c r="AE270" s="96"/>
      <c r="AR270" s="189" t="s">
        <v>150</v>
      </c>
      <c r="AT270" s="189" t="s">
        <v>146</v>
      </c>
      <c r="AU270" s="189" t="s">
        <v>82</v>
      </c>
      <c r="AY270" s="88" t="s">
        <v>144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88" t="s">
        <v>80</v>
      </c>
      <c r="BK270" s="190">
        <f>ROUND(I270*H270,2)</f>
        <v>0</v>
      </c>
      <c r="BL270" s="88" t="s">
        <v>150</v>
      </c>
      <c r="BM270" s="189" t="s">
        <v>1152</v>
      </c>
    </row>
    <row r="271" spans="1:65" s="199" customFormat="1">
      <c r="B271" s="200"/>
      <c r="D271" s="193" t="s">
        <v>152</v>
      </c>
      <c r="E271" s="201" t="s">
        <v>1</v>
      </c>
      <c r="F271" s="202" t="s">
        <v>1153</v>
      </c>
      <c r="H271" s="203">
        <v>940.8</v>
      </c>
      <c r="I271" s="235"/>
      <c r="L271" s="200"/>
      <c r="M271" s="204"/>
      <c r="N271" s="205"/>
      <c r="O271" s="205"/>
      <c r="P271" s="205"/>
      <c r="Q271" s="205"/>
      <c r="R271" s="205"/>
      <c r="S271" s="205"/>
      <c r="T271" s="206"/>
      <c r="AT271" s="201" t="s">
        <v>152</v>
      </c>
      <c r="AU271" s="201" t="s">
        <v>82</v>
      </c>
      <c r="AV271" s="199" t="s">
        <v>82</v>
      </c>
      <c r="AW271" s="199" t="s">
        <v>30</v>
      </c>
      <c r="AX271" s="199" t="s">
        <v>80</v>
      </c>
      <c r="AY271" s="201" t="s">
        <v>144</v>
      </c>
    </row>
    <row r="272" spans="1:65" s="100" customFormat="1" ht="24.2" customHeight="1">
      <c r="A272" s="96"/>
      <c r="B272" s="97"/>
      <c r="C272" s="178" t="s">
        <v>463</v>
      </c>
      <c r="D272" s="178" t="s">
        <v>146</v>
      </c>
      <c r="E272" s="179" t="s">
        <v>615</v>
      </c>
      <c r="F272" s="180" t="s">
        <v>616</v>
      </c>
      <c r="G272" s="181" t="s">
        <v>188</v>
      </c>
      <c r="H272" s="182">
        <v>284.8</v>
      </c>
      <c r="I272" s="74"/>
      <c r="J272" s="183">
        <f>ROUND(I272*H272,2)</f>
        <v>0</v>
      </c>
      <c r="K272" s="184"/>
      <c r="L272" s="97"/>
      <c r="M272" s="185" t="s">
        <v>1</v>
      </c>
      <c r="N272" s="186" t="s">
        <v>38</v>
      </c>
      <c r="O272" s="187">
        <v>0</v>
      </c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96"/>
      <c r="V272" s="96"/>
      <c r="W272" s="96"/>
      <c r="X272" s="96"/>
      <c r="Y272" s="96"/>
      <c r="Z272" s="96"/>
      <c r="AA272" s="96"/>
      <c r="AB272" s="96"/>
      <c r="AC272" s="96"/>
      <c r="AD272" s="96"/>
      <c r="AE272" s="96"/>
      <c r="AR272" s="189" t="s">
        <v>150</v>
      </c>
      <c r="AT272" s="189" t="s">
        <v>146</v>
      </c>
      <c r="AU272" s="189" t="s">
        <v>82</v>
      </c>
      <c r="AY272" s="88" t="s">
        <v>144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88" t="s">
        <v>80</v>
      </c>
      <c r="BK272" s="190">
        <f>ROUND(I272*H272,2)</f>
        <v>0</v>
      </c>
      <c r="BL272" s="88" t="s">
        <v>150</v>
      </c>
      <c r="BM272" s="189" t="s">
        <v>1154</v>
      </c>
    </row>
    <row r="273" spans="1:65" s="199" customFormat="1">
      <c r="B273" s="200"/>
      <c r="D273" s="193" t="s">
        <v>152</v>
      </c>
      <c r="E273" s="201" t="s">
        <v>1</v>
      </c>
      <c r="F273" s="202" t="s">
        <v>1155</v>
      </c>
      <c r="H273" s="203">
        <v>284.8</v>
      </c>
      <c r="I273" s="235"/>
      <c r="L273" s="200"/>
      <c r="M273" s="204"/>
      <c r="N273" s="205"/>
      <c r="O273" s="205"/>
      <c r="P273" s="205"/>
      <c r="Q273" s="205"/>
      <c r="R273" s="205"/>
      <c r="S273" s="205"/>
      <c r="T273" s="206"/>
      <c r="AT273" s="201" t="s">
        <v>152</v>
      </c>
      <c r="AU273" s="201" t="s">
        <v>82</v>
      </c>
      <c r="AV273" s="199" t="s">
        <v>82</v>
      </c>
      <c r="AW273" s="199" t="s">
        <v>30</v>
      </c>
      <c r="AX273" s="199" t="s">
        <v>80</v>
      </c>
      <c r="AY273" s="201" t="s">
        <v>144</v>
      </c>
    </row>
    <row r="274" spans="1:65" s="100" customFormat="1" ht="24.2" customHeight="1">
      <c r="A274" s="96"/>
      <c r="B274" s="97"/>
      <c r="C274" s="178" t="s">
        <v>475</v>
      </c>
      <c r="D274" s="178" t="s">
        <v>146</v>
      </c>
      <c r="E274" s="179" t="s">
        <v>620</v>
      </c>
      <c r="F274" s="180" t="s">
        <v>621</v>
      </c>
      <c r="G274" s="181" t="s">
        <v>188</v>
      </c>
      <c r="H274" s="182">
        <v>4556.8</v>
      </c>
      <c r="I274" s="74"/>
      <c r="J274" s="183">
        <f>ROUND(I274*H274,2)</f>
        <v>0</v>
      </c>
      <c r="K274" s="184"/>
      <c r="L274" s="97"/>
      <c r="M274" s="185" t="s">
        <v>1</v>
      </c>
      <c r="N274" s="186" t="s">
        <v>38</v>
      </c>
      <c r="O274" s="187">
        <v>0</v>
      </c>
      <c r="P274" s="187">
        <f>O274*H274</f>
        <v>0</v>
      </c>
      <c r="Q274" s="187">
        <v>0</v>
      </c>
      <c r="R274" s="187">
        <f>Q274*H274</f>
        <v>0</v>
      </c>
      <c r="S274" s="187">
        <v>0</v>
      </c>
      <c r="T274" s="188">
        <f>S274*H274</f>
        <v>0</v>
      </c>
      <c r="U274" s="96"/>
      <c r="V274" s="96"/>
      <c r="W274" s="96"/>
      <c r="X274" s="96"/>
      <c r="Y274" s="96"/>
      <c r="Z274" s="96"/>
      <c r="AA274" s="96"/>
      <c r="AB274" s="96"/>
      <c r="AC274" s="96"/>
      <c r="AD274" s="96"/>
      <c r="AE274" s="96"/>
      <c r="AR274" s="189" t="s">
        <v>150</v>
      </c>
      <c r="AT274" s="189" t="s">
        <v>146</v>
      </c>
      <c r="AU274" s="189" t="s">
        <v>82</v>
      </c>
      <c r="AY274" s="88" t="s">
        <v>144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88" t="s">
        <v>80</v>
      </c>
      <c r="BK274" s="190">
        <f>ROUND(I274*H274,2)</f>
        <v>0</v>
      </c>
      <c r="BL274" s="88" t="s">
        <v>150</v>
      </c>
      <c r="BM274" s="189" t="s">
        <v>1156</v>
      </c>
    </row>
    <row r="275" spans="1:65" s="199" customFormat="1">
      <c r="B275" s="200"/>
      <c r="D275" s="193" t="s">
        <v>152</v>
      </c>
      <c r="E275" s="201" t="s">
        <v>1</v>
      </c>
      <c r="F275" s="202" t="s">
        <v>1157</v>
      </c>
      <c r="H275" s="203">
        <v>4556.8</v>
      </c>
      <c r="I275" s="235"/>
      <c r="L275" s="200"/>
      <c r="M275" s="204"/>
      <c r="N275" s="205"/>
      <c r="O275" s="205"/>
      <c r="P275" s="205"/>
      <c r="Q275" s="205"/>
      <c r="R275" s="205"/>
      <c r="S275" s="205"/>
      <c r="T275" s="206"/>
      <c r="AT275" s="201" t="s">
        <v>152</v>
      </c>
      <c r="AU275" s="201" t="s">
        <v>82</v>
      </c>
      <c r="AV275" s="199" t="s">
        <v>82</v>
      </c>
      <c r="AW275" s="199" t="s">
        <v>30</v>
      </c>
      <c r="AX275" s="199" t="s">
        <v>80</v>
      </c>
      <c r="AY275" s="201" t="s">
        <v>144</v>
      </c>
    </row>
    <row r="276" spans="1:65" s="100" customFormat="1" ht="44.25" customHeight="1">
      <c r="A276" s="96"/>
      <c r="B276" s="97"/>
      <c r="C276" s="178" t="s">
        <v>479</v>
      </c>
      <c r="D276" s="178" t="s">
        <v>146</v>
      </c>
      <c r="E276" s="179" t="s">
        <v>629</v>
      </c>
      <c r="F276" s="180" t="s">
        <v>630</v>
      </c>
      <c r="G276" s="181" t="s">
        <v>188</v>
      </c>
      <c r="H276" s="182">
        <v>284.8</v>
      </c>
      <c r="I276" s="74"/>
      <c r="J276" s="183">
        <f>ROUND(I276*H276,2)</f>
        <v>0</v>
      </c>
      <c r="K276" s="184"/>
      <c r="L276" s="97"/>
      <c r="M276" s="185" t="s">
        <v>1</v>
      </c>
      <c r="N276" s="186" t="s">
        <v>38</v>
      </c>
      <c r="O276" s="187">
        <v>0</v>
      </c>
      <c r="P276" s="187">
        <f>O276*H276</f>
        <v>0</v>
      </c>
      <c r="Q276" s="187">
        <v>0</v>
      </c>
      <c r="R276" s="187">
        <f>Q276*H276</f>
        <v>0</v>
      </c>
      <c r="S276" s="187">
        <v>0</v>
      </c>
      <c r="T276" s="188">
        <f>S276*H276</f>
        <v>0</v>
      </c>
      <c r="U276" s="96"/>
      <c r="V276" s="96"/>
      <c r="W276" s="96"/>
      <c r="X276" s="96"/>
      <c r="Y276" s="96"/>
      <c r="Z276" s="96"/>
      <c r="AA276" s="96"/>
      <c r="AB276" s="96"/>
      <c r="AC276" s="96"/>
      <c r="AD276" s="96"/>
      <c r="AE276" s="96"/>
      <c r="AR276" s="189" t="s">
        <v>150</v>
      </c>
      <c r="AT276" s="189" t="s">
        <v>146</v>
      </c>
      <c r="AU276" s="189" t="s">
        <v>82</v>
      </c>
      <c r="AY276" s="88" t="s">
        <v>144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88" t="s">
        <v>80</v>
      </c>
      <c r="BK276" s="190">
        <f>ROUND(I276*H276,2)</f>
        <v>0</v>
      </c>
      <c r="BL276" s="88" t="s">
        <v>150</v>
      </c>
      <c r="BM276" s="189" t="s">
        <v>1158</v>
      </c>
    </row>
    <row r="277" spans="1:65" s="165" customFormat="1" ht="22.9" customHeight="1">
      <c r="B277" s="166"/>
      <c r="D277" s="167" t="s">
        <v>72</v>
      </c>
      <c r="E277" s="176" t="s">
        <v>632</v>
      </c>
      <c r="F277" s="176" t="s">
        <v>633</v>
      </c>
      <c r="I277" s="237"/>
      <c r="J277" s="177">
        <f>BK277</f>
        <v>0</v>
      </c>
      <c r="L277" s="166"/>
      <c r="M277" s="170"/>
      <c r="N277" s="171"/>
      <c r="O277" s="171"/>
      <c r="P277" s="172">
        <f>P278</f>
        <v>0</v>
      </c>
      <c r="Q277" s="171"/>
      <c r="R277" s="172">
        <f>R278</f>
        <v>0</v>
      </c>
      <c r="S277" s="171"/>
      <c r="T277" s="173">
        <f>T278</f>
        <v>0</v>
      </c>
      <c r="AR277" s="167" t="s">
        <v>80</v>
      </c>
      <c r="AT277" s="174" t="s">
        <v>72</v>
      </c>
      <c r="AU277" s="174" t="s">
        <v>80</v>
      </c>
      <c r="AY277" s="167" t="s">
        <v>144</v>
      </c>
      <c r="BK277" s="175">
        <f>BK278</f>
        <v>0</v>
      </c>
    </row>
    <row r="278" spans="1:65" s="100" customFormat="1" ht="24.2" customHeight="1">
      <c r="A278" s="96"/>
      <c r="B278" s="97"/>
      <c r="C278" s="178" t="s">
        <v>485</v>
      </c>
      <c r="D278" s="178" t="s">
        <v>146</v>
      </c>
      <c r="E278" s="179" t="s">
        <v>1159</v>
      </c>
      <c r="F278" s="180" t="s">
        <v>1160</v>
      </c>
      <c r="G278" s="181" t="s">
        <v>188</v>
      </c>
      <c r="H278" s="182">
        <v>408.61900000000003</v>
      </c>
      <c r="I278" s="74"/>
      <c r="J278" s="183">
        <f>ROUND(I278*H278,2)</f>
        <v>0</v>
      </c>
      <c r="K278" s="184"/>
      <c r="L278" s="97"/>
      <c r="M278" s="185" t="s">
        <v>1</v>
      </c>
      <c r="N278" s="186" t="s">
        <v>38</v>
      </c>
      <c r="O278" s="187">
        <v>0</v>
      </c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96"/>
      <c r="V278" s="96"/>
      <c r="W278" s="96"/>
      <c r="X278" s="96"/>
      <c r="Y278" s="96"/>
      <c r="Z278" s="96"/>
      <c r="AA278" s="96"/>
      <c r="AB278" s="96"/>
      <c r="AC278" s="96"/>
      <c r="AD278" s="96"/>
      <c r="AE278" s="96"/>
      <c r="AR278" s="189" t="s">
        <v>150</v>
      </c>
      <c r="AT278" s="189" t="s">
        <v>146</v>
      </c>
      <c r="AU278" s="189" t="s">
        <v>82</v>
      </c>
      <c r="AY278" s="88" t="s">
        <v>144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88" t="s">
        <v>80</v>
      </c>
      <c r="BK278" s="190">
        <f>ROUND(I278*H278,2)</f>
        <v>0</v>
      </c>
      <c r="BL278" s="88" t="s">
        <v>150</v>
      </c>
      <c r="BM278" s="189" t="s">
        <v>1161</v>
      </c>
    </row>
    <row r="279" spans="1:65" s="165" customFormat="1" ht="25.9" customHeight="1">
      <c r="B279" s="166"/>
      <c r="D279" s="167" t="s">
        <v>72</v>
      </c>
      <c r="E279" s="168" t="s">
        <v>638</v>
      </c>
      <c r="F279" s="168" t="s">
        <v>639</v>
      </c>
      <c r="I279" s="237"/>
      <c r="J279" s="169">
        <f>BK279</f>
        <v>0</v>
      </c>
      <c r="L279" s="166"/>
      <c r="M279" s="170"/>
      <c r="N279" s="171"/>
      <c r="O279" s="171"/>
      <c r="P279" s="172">
        <f>P280+P329+P337+P344</f>
        <v>37.027467999999999</v>
      </c>
      <c r="Q279" s="171"/>
      <c r="R279" s="172">
        <f>R280+R329+R337+R344</f>
        <v>0.37908600000000003</v>
      </c>
      <c r="S279" s="171"/>
      <c r="T279" s="173">
        <f>T280+T329+T337+T344</f>
        <v>0</v>
      </c>
      <c r="AR279" s="167" t="s">
        <v>82</v>
      </c>
      <c r="AT279" s="174" t="s">
        <v>72</v>
      </c>
      <c r="AU279" s="174" t="s">
        <v>73</v>
      </c>
      <c r="AY279" s="167" t="s">
        <v>144</v>
      </c>
      <c r="BK279" s="175">
        <f>BK280+BK329+BK337+BK344</f>
        <v>0</v>
      </c>
    </row>
    <row r="280" spans="1:65" s="165" customFormat="1" ht="22.9" customHeight="1">
      <c r="B280" s="166"/>
      <c r="D280" s="167" t="s">
        <v>72</v>
      </c>
      <c r="E280" s="176" t="s">
        <v>640</v>
      </c>
      <c r="F280" s="176" t="s">
        <v>641</v>
      </c>
      <c r="I280" s="237"/>
      <c r="J280" s="177">
        <f>BK280</f>
        <v>0</v>
      </c>
      <c r="L280" s="166"/>
      <c r="M280" s="170"/>
      <c r="N280" s="171"/>
      <c r="O280" s="171"/>
      <c r="P280" s="172">
        <f>SUM(P281:P328)</f>
        <v>22.093440000000001</v>
      </c>
      <c r="Q280" s="171"/>
      <c r="R280" s="172">
        <f>SUM(R281:R328)</f>
        <v>0.22214400000000001</v>
      </c>
      <c r="S280" s="171"/>
      <c r="T280" s="173">
        <f>SUM(T281:T328)</f>
        <v>0</v>
      </c>
      <c r="AR280" s="167" t="s">
        <v>82</v>
      </c>
      <c r="AT280" s="174" t="s">
        <v>72</v>
      </c>
      <c r="AU280" s="174" t="s">
        <v>80</v>
      </c>
      <c r="AY280" s="167" t="s">
        <v>144</v>
      </c>
      <c r="BK280" s="175">
        <f>SUM(BK281:BK328)</f>
        <v>0</v>
      </c>
    </row>
    <row r="281" spans="1:65" s="100" customFormat="1" ht="33" customHeight="1">
      <c r="A281" s="96"/>
      <c r="B281" s="97"/>
      <c r="C281" s="178" t="s">
        <v>490</v>
      </c>
      <c r="D281" s="178" t="s">
        <v>146</v>
      </c>
      <c r="E281" s="179" t="s">
        <v>1162</v>
      </c>
      <c r="F281" s="180" t="s">
        <v>1163</v>
      </c>
      <c r="G281" s="181" t="s">
        <v>232</v>
      </c>
      <c r="H281" s="182">
        <v>27.36</v>
      </c>
      <c r="I281" s="74"/>
      <c r="J281" s="183">
        <f>ROUND(I281*H281,2)</f>
        <v>0</v>
      </c>
      <c r="K281" s="184"/>
      <c r="L281" s="97"/>
      <c r="M281" s="185" t="s">
        <v>1</v>
      </c>
      <c r="N281" s="186" t="s">
        <v>38</v>
      </c>
      <c r="O281" s="187">
        <v>0</v>
      </c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96"/>
      <c r="V281" s="96"/>
      <c r="W281" s="96"/>
      <c r="X281" s="96"/>
      <c r="Y281" s="96"/>
      <c r="Z281" s="96"/>
      <c r="AA281" s="96"/>
      <c r="AB281" s="96"/>
      <c r="AC281" s="96"/>
      <c r="AD281" s="96"/>
      <c r="AE281" s="96"/>
      <c r="AR281" s="189" t="s">
        <v>265</v>
      </c>
      <c r="AT281" s="189" t="s">
        <v>146</v>
      </c>
      <c r="AU281" s="189" t="s">
        <v>82</v>
      </c>
      <c r="AY281" s="88" t="s">
        <v>144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88" t="s">
        <v>80</v>
      </c>
      <c r="BK281" s="190">
        <f>ROUND(I281*H281,2)</f>
        <v>0</v>
      </c>
      <c r="BL281" s="88" t="s">
        <v>265</v>
      </c>
      <c r="BM281" s="189" t="s">
        <v>1164</v>
      </c>
    </row>
    <row r="282" spans="1:65" s="191" customFormat="1">
      <c r="B282" s="192"/>
      <c r="D282" s="193" t="s">
        <v>152</v>
      </c>
      <c r="E282" s="194" t="s">
        <v>1</v>
      </c>
      <c r="F282" s="195" t="s">
        <v>1016</v>
      </c>
      <c r="H282" s="194" t="s">
        <v>1</v>
      </c>
      <c r="I282" s="234"/>
      <c r="L282" s="192"/>
      <c r="M282" s="196"/>
      <c r="N282" s="197"/>
      <c r="O282" s="197"/>
      <c r="P282" s="197"/>
      <c r="Q282" s="197"/>
      <c r="R282" s="197"/>
      <c r="S282" s="197"/>
      <c r="T282" s="198"/>
      <c r="AT282" s="194" t="s">
        <v>152</v>
      </c>
      <c r="AU282" s="194" t="s">
        <v>82</v>
      </c>
      <c r="AV282" s="191" t="s">
        <v>80</v>
      </c>
      <c r="AW282" s="191" t="s">
        <v>30</v>
      </c>
      <c r="AX282" s="191" t="s">
        <v>73</v>
      </c>
      <c r="AY282" s="194" t="s">
        <v>144</v>
      </c>
    </row>
    <row r="283" spans="1:65" s="199" customFormat="1">
      <c r="B283" s="200"/>
      <c r="D283" s="193" t="s">
        <v>152</v>
      </c>
      <c r="E283" s="201" t="s">
        <v>1</v>
      </c>
      <c r="F283" s="202" t="s">
        <v>1165</v>
      </c>
      <c r="H283" s="203">
        <v>27.36</v>
      </c>
      <c r="I283" s="235"/>
      <c r="L283" s="200"/>
      <c r="M283" s="204"/>
      <c r="N283" s="205"/>
      <c r="O283" s="205"/>
      <c r="P283" s="205"/>
      <c r="Q283" s="205"/>
      <c r="R283" s="205"/>
      <c r="S283" s="205"/>
      <c r="T283" s="206"/>
      <c r="AT283" s="201" t="s">
        <v>152</v>
      </c>
      <c r="AU283" s="201" t="s">
        <v>82</v>
      </c>
      <c r="AV283" s="199" t="s">
        <v>82</v>
      </c>
      <c r="AW283" s="199" t="s">
        <v>30</v>
      </c>
      <c r="AX283" s="199" t="s">
        <v>73</v>
      </c>
      <c r="AY283" s="201" t="s">
        <v>144</v>
      </c>
    </row>
    <row r="284" spans="1:65" s="207" customFormat="1">
      <c r="B284" s="208"/>
      <c r="D284" s="193" t="s">
        <v>152</v>
      </c>
      <c r="E284" s="209" t="s">
        <v>1</v>
      </c>
      <c r="F284" s="210" t="s">
        <v>165</v>
      </c>
      <c r="H284" s="211">
        <v>27.36</v>
      </c>
      <c r="I284" s="236"/>
      <c r="L284" s="208"/>
      <c r="M284" s="212"/>
      <c r="N284" s="213"/>
      <c r="O284" s="213"/>
      <c r="P284" s="213"/>
      <c r="Q284" s="213"/>
      <c r="R284" s="213"/>
      <c r="S284" s="213"/>
      <c r="T284" s="214"/>
      <c r="AT284" s="209" t="s">
        <v>152</v>
      </c>
      <c r="AU284" s="209" t="s">
        <v>82</v>
      </c>
      <c r="AV284" s="207" t="s">
        <v>150</v>
      </c>
      <c r="AW284" s="207" t="s">
        <v>30</v>
      </c>
      <c r="AX284" s="207" t="s">
        <v>80</v>
      </c>
      <c r="AY284" s="209" t="s">
        <v>144</v>
      </c>
    </row>
    <row r="285" spans="1:65" s="100" customFormat="1" ht="16.5" customHeight="1">
      <c r="A285" s="96"/>
      <c r="B285" s="97"/>
      <c r="C285" s="215" t="s">
        <v>495</v>
      </c>
      <c r="D285" s="215" t="s">
        <v>185</v>
      </c>
      <c r="E285" s="216" t="s">
        <v>1166</v>
      </c>
      <c r="F285" s="217" t="s">
        <v>1167</v>
      </c>
      <c r="G285" s="218" t="s">
        <v>188</v>
      </c>
      <c r="H285" s="219">
        <v>8.0000000000000002E-3</v>
      </c>
      <c r="I285" s="75"/>
      <c r="J285" s="220">
        <f>ROUND(I285*H285,2)</f>
        <v>0</v>
      </c>
      <c r="K285" s="221"/>
      <c r="L285" s="222"/>
      <c r="M285" s="223" t="s">
        <v>1</v>
      </c>
      <c r="N285" s="224" t="s">
        <v>38</v>
      </c>
      <c r="O285" s="187">
        <v>0</v>
      </c>
      <c r="P285" s="187">
        <f>O285*H285</f>
        <v>0</v>
      </c>
      <c r="Q285" s="187">
        <v>1</v>
      </c>
      <c r="R285" s="187">
        <f>Q285*H285</f>
        <v>8.0000000000000002E-3</v>
      </c>
      <c r="S285" s="187">
        <v>0</v>
      </c>
      <c r="T285" s="188">
        <f>S285*H285</f>
        <v>0</v>
      </c>
      <c r="U285" s="96"/>
      <c r="V285" s="96"/>
      <c r="W285" s="96"/>
      <c r="X285" s="96"/>
      <c r="Y285" s="96"/>
      <c r="Z285" s="96"/>
      <c r="AA285" s="96"/>
      <c r="AB285" s="96"/>
      <c r="AC285" s="96"/>
      <c r="AD285" s="96"/>
      <c r="AE285" s="96"/>
      <c r="AR285" s="189" t="s">
        <v>358</v>
      </c>
      <c r="AT285" s="189" t="s">
        <v>185</v>
      </c>
      <c r="AU285" s="189" t="s">
        <v>82</v>
      </c>
      <c r="AY285" s="88" t="s">
        <v>144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88" t="s">
        <v>80</v>
      </c>
      <c r="BK285" s="190">
        <f>ROUND(I285*H285,2)</f>
        <v>0</v>
      </c>
      <c r="BL285" s="88" t="s">
        <v>265</v>
      </c>
      <c r="BM285" s="189" t="s">
        <v>1168</v>
      </c>
    </row>
    <row r="286" spans="1:65" s="191" customFormat="1">
      <c r="B286" s="192"/>
      <c r="D286" s="193" t="s">
        <v>152</v>
      </c>
      <c r="E286" s="194" t="s">
        <v>1</v>
      </c>
      <c r="F286" s="195" t="s">
        <v>1016</v>
      </c>
      <c r="H286" s="194" t="s">
        <v>1</v>
      </c>
      <c r="I286" s="234"/>
      <c r="L286" s="192"/>
      <c r="M286" s="196"/>
      <c r="N286" s="197"/>
      <c r="O286" s="197"/>
      <c r="P286" s="197"/>
      <c r="Q286" s="197"/>
      <c r="R286" s="197"/>
      <c r="S286" s="197"/>
      <c r="T286" s="198"/>
      <c r="AT286" s="194" t="s">
        <v>152</v>
      </c>
      <c r="AU286" s="194" t="s">
        <v>82</v>
      </c>
      <c r="AV286" s="191" t="s">
        <v>80</v>
      </c>
      <c r="AW286" s="191" t="s">
        <v>30</v>
      </c>
      <c r="AX286" s="191" t="s">
        <v>73</v>
      </c>
      <c r="AY286" s="194" t="s">
        <v>144</v>
      </c>
    </row>
    <row r="287" spans="1:65" s="199" customFormat="1">
      <c r="B287" s="200"/>
      <c r="D287" s="193" t="s">
        <v>152</v>
      </c>
      <c r="E287" s="201" t="s">
        <v>1</v>
      </c>
      <c r="F287" s="202" t="s">
        <v>1169</v>
      </c>
      <c r="H287" s="203">
        <v>8.0000000000000002E-3</v>
      </c>
      <c r="I287" s="235"/>
      <c r="L287" s="200"/>
      <c r="M287" s="204"/>
      <c r="N287" s="205"/>
      <c r="O287" s="205"/>
      <c r="P287" s="205"/>
      <c r="Q287" s="205"/>
      <c r="R287" s="205"/>
      <c r="S287" s="205"/>
      <c r="T287" s="206"/>
      <c r="AT287" s="201" t="s">
        <v>152</v>
      </c>
      <c r="AU287" s="201" t="s">
        <v>82</v>
      </c>
      <c r="AV287" s="199" t="s">
        <v>82</v>
      </c>
      <c r="AW287" s="199" t="s">
        <v>30</v>
      </c>
      <c r="AX287" s="199" t="s">
        <v>73</v>
      </c>
      <c r="AY287" s="201" t="s">
        <v>144</v>
      </c>
    </row>
    <row r="288" spans="1:65" s="207" customFormat="1">
      <c r="B288" s="208"/>
      <c r="D288" s="193" t="s">
        <v>152</v>
      </c>
      <c r="E288" s="209" t="s">
        <v>1</v>
      </c>
      <c r="F288" s="210" t="s">
        <v>165</v>
      </c>
      <c r="H288" s="211">
        <v>8.0000000000000002E-3</v>
      </c>
      <c r="I288" s="236"/>
      <c r="L288" s="208"/>
      <c r="M288" s="212"/>
      <c r="N288" s="213"/>
      <c r="O288" s="213"/>
      <c r="P288" s="213"/>
      <c r="Q288" s="213"/>
      <c r="R288" s="213"/>
      <c r="S288" s="213"/>
      <c r="T288" s="214"/>
      <c r="AT288" s="209" t="s">
        <v>152</v>
      </c>
      <c r="AU288" s="209" t="s">
        <v>82</v>
      </c>
      <c r="AV288" s="207" t="s">
        <v>150</v>
      </c>
      <c r="AW288" s="207" t="s">
        <v>30</v>
      </c>
      <c r="AX288" s="207" t="s">
        <v>80</v>
      </c>
      <c r="AY288" s="209" t="s">
        <v>144</v>
      </c>
    </row>
    <row r="289" spans="1:65" s="100" customFormat="1" ht="33" customHeight="1">
      <c r="A289" s="96"/>
      <c r="B289" s="97"/>
      <c r="C289" s="178" t="s">
        <v>499</v>
      </c>
      <c r="D289" s="178" t="s">
        <v>146</v>
      </c>
      <c r="E289" s="179" t="s">
        <v>1162</v>
      </c>
      <c r="F289" s="180" t="s">
        <v>1163</v>
      </c>
      <c r="G289" s="181" t="s">
        <v>232</v>
      </c>
      <c r="H289" s="182">
        <v>54.72</v>
      </c>
      <c r="I289" s="74"/>
      <c r="J289" s="183">
        <f>ROUND(I289*H289,2)</f>
        <v>0</v>
      </c>
      <c r="K289" s="184"/>
      <c r="L289" s="97"/>
      <c r="M289" s="185" t="s">
        <v>1</v>
      </c>
      <c r="N289" s="186" t="s">
        <v>38</v>
      </c>
      <c r="O289" s="187">
        <v>0</v>
      </c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96"/>
      <c r="V289" s="96"/>
      <c r="W289" s="96"/>
      <c r="X289" s="96"/>
      <c r="Y289" s="96"/>
      <c r="Z289" s="96"/>
      <c r="AA289" s="96"/>
      <c r="AB289" s="96"/>
      <c r="AC289" s="96"/>
      <c r="AD289" s="96"/>
      <c r="AE289" s="96"/>
      <c r="AR289" s="189" t="s">
        <v>265</v>
      </c>
      <c r="AT289" s="189" t="s">
        <v>146</v>
      </c>
      <c r="AU289" s="189" t="s">
        <v>82</v>
      </c>
      <c r="AY289" s="88" t="s">
        <v>144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88" t="s">
        <v>80</v>
      </c>
      <c r="BK289" s="190">
        <f>ROUND(I289*H289,2)</f>
        <v>0</v>
      </c>
      <c r="BL289" s="88" t="s">
        <v>265</v>
      </c>
      <c r="BM289" s="189" t="s">
        <v>1170</v>
      </c>
    </row>
    <row r="290" spans="1:65" s="191" customFormat="1">
      <c r="B290" s="192"/>
      <c r="D290" s="193" t="s">
        <v>152</v>
      </c>
      <c r="E290" s="194" t="s">
        <v>1</v>
      </c>
      <c r="F290" s="195" t="s">
        <v>1016</v>
      </c>
      <c r="H290" s="194" t="s">
        <v>1</v>
      </c>
      <c r="I290" s="234"/>
      <c r="L290" s="192"/>
      <c r="M290" s="196"/>
      <c r="N290" s="197"/>
      <c r="O290" s="197"/>
      <c r="P290" s="197"/>
      <c r="Q290" s="197"/>
      <c r="R290" s="197"/>
      <c r="S290" s="197"/>
      <c r="T290" s="198"/>
      <c r="AT290" s="194" t="s">
        <v>152</v>
      </c>
      <c r="AU290" s="194" t="s">
        <v>82</v>
      </c>
      <c r="AV290" s="191" t="s">
        <v>80</v>
      </c>
      <c r="AW290" s="191" t="s">
        <v>30</v>
      </c>
      <c r="AX290" s="191" t="s">
        <v>73</v>
      </c>
      <c r="AY290" s="194" t="s">
        <v>144</v>
      </c>
    </row>
    <row r="291" spans="1:65" s="191" customFormat="1">
      <c r="B291" s="192"/>
      <c r="D291" s="193" t="s">
        <v>152</v>
      </c>
      <c r="E291" s="194" t="s">
        <v>1</v>
      </c>
      <c r="F291" s="195" t="s">
        <v>1171</v>
      </c>
      <c r="H291" s="194" t="s">
        <v>1</v>
      </c>
      <c r="I291" s="234"/>
      <c r="L291" s="192"/>
      <c r="M291" s="196"/>
      <c r="N291" s="197"/>
      <c r="O291" s="197"/>
      <c r="P291" s="197"/>
      <c r="Q291" s="197"/>
      <c r="R291" s="197"/>
      <c r="S291" s="197"/>
      <c r="T291" s="198"/>
      <c r="AT291" s="194" t="s">
        <v>152</v>
      </c>
      <c r="AU291" s="194" t="s">
        <v>82</v>
      </c>
      <c r="AV291" s="191" t="s">
        <v>80</v>
      </c>
      <c r="AW291" s="191" t="s">
        <v>30</v>
      </c>
      <c r="AX291" s="191" t="s">
        <v>73</v>
      </c>
      <c r="AY291" s="194" t="s">
        <v>144</v>
      </c>
    </row>
    <row r="292" spans="1:65" s="199" customFormat="1">
      <c r="B292" s="200"/>
      <c r="D292" s="193" t="s">
        <v>152</v>
      </c>
      <c r="E292" s="201" t="s">
        <v>1</v>
      </c>
      <c r="F292" s="202" t="s">
        <v>1172</v>
      </c>
      <c r="H292" s="203">
        <v>54.72</v>
      </c>
      <c r="I292" s="235"/>
      <c r="L292" s="200"/>
      <c r="M292" s="204"/>
      <c r="N292" s="205"/>
      <c r="O292" s="205"/>
      <c r="P292" s="205"/>
      <c r="Q292" s="205"/>
      <c r="R292" s="205"/>
      <c r="S292" s="205"/>
      <c r="T292" s="206"/>
      <c r="AT292" s="201" t="s">
        <v>152</v>
      </c>
      <c r="AU292" s="201" t="s">
        <v>82</v>
      </c>
      <c r="AV292" s="199" t="s">
        <v>82</v>
      </c>
      <c r="AW292" s="199" t="s">
        <v>30</v>
      </c>
      <c r="AX292" s="199" t="s">
        <v>73</v>
      </c>
      <c r="AY292" s="201" t="s">
        <v>144</v>
      </c>
    </row>
    <row r="293" spans="1:65" s="207" customFormat="1">
      <c r="B293" s="208"/>
      <c r="D293" s="193" t="s">
        <v>152</v>
      </c>
      <c r="E293" s="209" t="s">
        <v>1</v>
      </c>
      <c r="F293" s="210" t="s">
        <v>165</v>
      </c>
      <c r="H293" s="211">
        <v>54.72</v>
      </c>
      <c r="I293" s="236"/>
      <c r="L293" s="208"/>
      <c r="M293" s="212"/>
      <c r="N293" s="213"/>
      <c r="O293" s="213"/>
      <c r="P293" s="213"/>
      <c r="Q293" s="213"/>
      <c r="R293" s="213"/>
      <c r="S293" s="213"/>
      <c r="T293" s="214"/>
      <c r="AT293" s="209" t="s">
        <v>152</v>
      </c>
      <c r="AU293" s="209" t="s">
        <v>82</v>
      </c>
      <c r="AV293" s="207" t="s">
        <v>150</v>
      </c>
      <c r="AW293" s="207" t="s">
        <v>30</v>
      </c>
      <c r="AX293" s="207" t="s">
        <v>80</v>
      </c>
      <c r="AY293" s="209" t="s">
        <v>144</v>
      </c>
    </row>
    <row r="294" spans="1:65" s="100" customFormat="1" ht="16.5" customHeight="1">
      <c r="A294" s="96"/>
      <c r="B294" s="97"/>
      <c r="C294" s="215" t="s">
        <v>504</v>
      </c>
      <c r="D294" s="215" t="s">
        <v>185</v>
      </c>
      <c r="E294" s="216" t="s">
        <v>649</v>
      </c>
      <c r="F294" s="217" t="s">
        <v>650</v>
      </c>
      <c r="G294" s="218" t="s">
        <v>188</v>
      </c>
      <c r="H294" s="219">
        <v>1.6E-2</v>
      </c>
      <c r="I294" s="75"/>
      <c r="J294" s="220">
        <f>ROUND(I294*H294,2)</f>
        <v>0</v>
      </c>
      <c r="K294" s="221"/>
      <c r="L294" s="222"/>
      <c r="M294" s="223" t="s">
        <v>1</v>
      </c>
      <c r="N294" s="224" t="s">
        <v>38</v>
      </c>
      <c r="O294" s="187">
        <v>0</v>
      </c>
      <c r="P294" s="187">
        <f>O294*H294</f>
        <v>0</v>
      </c>
      <c r="Q294" s="187">
        <v>1</v>
      </c>
      <c r="R294" s="187">
        <f>Q294*H294</f>
        <v>1.6E-2</v>
      </c>
      <c r="S294" s="187">
        <v>0</v>
      </c>
      <c r="T294" s="188">
        <f>S294*H294</f>
        <v>0</v>
      </c>
      <c r="U294" s="96"/>
      <c r="V294" s="96"/>
      <c r="W294" s="96"/>
      <c r="X294" s="96"/>
      <c r="Y294" s="96"/>
      <c r="Z294" s="96"/>
      <c r="AA294" s="96"/>
      <c r="AB294" s="96"/>
      <c r="AC294" s="96"/>
      <c r="AD294" s="96"/>
      <c r="AE294" s="96"/>
      <c r="AR294" s="189" t="s">
        <v>358</v>
      </c>
      <c r="AT294" s="189" t="s">
        <v>185</v>
      </c>
      <c r="AU294" s="189" t="s">
        <v>82</v>
      </c>
      <c r="AY294" s="88" t="s">
        <v>144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88" t="s">
        <v>80</v>
      </c>
      <c r="BK294" s="190">
        <f>ROUND(I294*H294,2)</f>
        <v>0</v>
      </c>
      <c r="BL294" s="88" t="s">
        <v>265</v>
      </c>
      <c r="BM294" s="189" t="s">
        <v>1173</v>
      </c>
    </row>
    <row r="295" spans="1:65" s="100" customFormat="1" ht="19.5">
      <c r="A295" s="96"/>
      <c r="B295" s="97"/>
      <c r="C295" s="96"/>
      <c r="D295" s="193" t="s">
        <v>283</v>
      </c>
      <c r="E295" s="96"/>
      <c r="F295" s="225" t="s">
        <v>652</v>
      </c>
      <c r="G295" s="96"/>
      <c r="H295" s="96"/>
      <c r="I295" s="238"/>
      <c r="J295" s="96"/>
      <c r="K295" s="96"/>
      <c r="L295" s="97"/>
      <c r="M295" s="226"/>
      <c r="N295" s="227"/>
      <c r="O295" s="228"/>
      <c r="P295" s="228"/>
      <c r="Q295" s="228"/>
      <c r="R295" s="228"/>
      <c r="S295" s="228"/>
      <c r="T295" s="229"/>
      <c r="U295" s="96"/>
      <c r="V295" s="96"/>
      <c r="W295" s="96"/>
      <c r="X295" s="96"/>
      <c r="Y295" s="96"/>
      <c r="Z295" s="96"/>
      <c r="AA295" s="96"/>
      <c r="AB295" s="96"/>
      <c r="AC295" s="96"/>
      <c r="AD295" s="96"/>
      <c r="AE295" s="96"/>
      <c r="AT295" s="88" t="s">
        <v>283</v>
      </c>
      <c r="AU295" s="88" t="s">
        <v>82</v>
      </c>
    </row>
    <row r="296" spans="1:65" s="191" customFormat="1">
      <c r="B296" s="192"/>
      <c r="D296" s="193" t="s">
        <v>152</v>
      </c>
      <c r="E296" s="194" t="s">
        <v>1</v>
      </c>
      <c r="F296" s="195" t="s">
        <v>1016</v>
      </c>
      <c r="H296" s="194" t="s">
        <v>1</v>
      </c>
      <c r="I296" s="234"/>
      <c r="L296" s="192"/>
      <c r="M296" s="196"/>
      <c r="N296" s="197"/>
      <c r="O296" s="197"/>
      <c r="P296" s="197"/>
      <c r="Q296" s="197"/>
      <c r="R296" s="197"/>
      <c r="S296" s="197"/>
      <c r="T296" s="198"/>
      <c r="AT296" s="194" t="s">
        <v>152</v>
      </c>
      <c r="AU296" s="194" t="s">
        <v>82</v>
      </c>
      <c r="AV296" s="191" t="s">
        <v>80</v>
      </c>
      <c r="AW296" s="191" t="s">
        <v>30</v>
      </c>
      <c r="AX296" s="191" t="s">
        <v>73</v>
      </c>
      <c r="AY296" s="194" t="s">
        <v>144</v>
      </c>
    </row>
    <row r="297" spans="1:65" s="191" customFormat="1">
      <c r="B297" s="192"/>
      <c r="D297" s="193" t="s">
        <v>152</v>
      </c>
      <c r="E297" s="194" t="s">
        <v>1</v>
      </c>
      <c r="F297" s="195" t="s">
        <v>1171</v>
      </c>
      <c r="H297" s="194" t="s">
        <v>1</v>
      </c>
      <c r="I297" s="234"/>
      <c r="L297" s="192"/>
      <c r="M297" s="196"/>
      <c r="N297" s="197"/>
      <c r="O297" s="197"/>
      <c r="P297" s="197"/>
      <c r="Q297" s="197"/>
      <c r="R297" s="197"/>
      <c r="S297" s="197"/>
      <c r="T297" s="198"/>
      <c r="AT297" s="194" t="s">
        <v>152</v>
      </c>
      <c r="AU297" s="194" t="s">
        <v>82</v>
      </c>
      <c r="AV297" s="191" t="s">
        <v>80</v>
      </c>
      <c r="AW297" s="191" t="s">
        <v>30</v>
      </c>
      <c r="AX297" s="191" t="s">
        <v>73</v>
      </c>
      <c r="AY297" s="194" t="s">
        <v>144</v>
      </c>
    </row>
    <row r="298" spans="1:65" s="199" customFormat="1">
      <c r="B298" s="200"/>
      <c r="D298" s="193" t="s">
        <v>152</v>
      </c>
      <c r="E298" s="201" t="s">
        <v>1</v>
      </c>
      <c r="F298" s="202" t="s">
        <v>1174</v>
      </c>
      <c r="H298" s="203">
        <v>1.6E-2</v>
      </c>
      <c r="I298" s="235"/>
      <c r="L298" s="200"/>
      <c r="M298" s="204"/>
      <c r="N298" s="205"/>
      <c r="O298" s="205"/>
      <c r="P298" s="205"/>
      <c r="Q298" s="205"/>
      <c r="R298" s="205"/>
      <c r="S298" s="205"/>
      <c r="T298" s="206"/>
      <c r="AT298" s="201" t="s">
        <v>152</v>
      </c>
      <c r="AU298" s="201" t="s">
        <v>82</v>
      </c>
      <c r="AV298" s="199" t="s">
        <v>82</v>
      </c>
      <c r="AW298" s="199" t="s">
        <v>30</v>
      </c>
      <c r="AX298" s="199" t="s">
        <v>73</v>
      </c>
      <c r="AY298" s="201" t="s">
        <v>144</v>
      </c>
    </row>
    <row r="299" spans="1:65" s="207" customFormat="1">
      <c r="B299" s="208"/>
      <c r="D299" s="193" t="s">
        <v>152</v>
      </c>
      <c r="E299" s="209" t="s">
        <v>1</v>
      </c>
      <c r="F299" s="210" t="s">
        <v>165</v>
      </c>
      <c r="H299" s="211">
        <v>1.6E-2</v>
      </c>
      <c r="I299" s="236"/>
      <c r="L299" s="208"/>
      <c r="M299" s="212"/>
      <c r="N299" s="213"/>
      <c r="O299" s="213"/>
      <c r="P299" s="213"/>
      <c r="Q299" s="213"/>
      <c r="R299" s="213"/>
      <c r="S299" s="213"/>
      <c r="T299" s="214"/>
      <c r="AT299" s="209" t="s">
        <v>152</v>
      </c>
      <c r="AU299" s="209" t="s">
        <v>82</v>
      </c>
      <c r="AV299" s="207" t="s">
        <v>150</v>
      </c>
      <c r="AW299" s="207" t="s">
        <v>30</v>
      </c>
      <c r="AX299" s="207" t="s">
        <v>80</v>
      </c>
      <c r="AY299" s="209" t="s">
        <v>144</v>
      </c>
    </row>
    <row r="300" spans="1:65" s="100" customFormat="1" ht="24.2" customHeight="1">
      <c r="A300" s="96"/>
      <c r="B300" s="97"/>
      <c r="C300" s="178" t="s">
        <v>508</v>
      </c>
      <c r="D300" s="178" t="s">
        <v>146</v>
      </c>
      <c r="E300" s="179" t="s">
        <v>1175</v>
      </c>
      <c r="F300" s="180" t="s">
        <v>1176</v>
      </c>
      <c r="G300" s="181" t="s">
        <v>232</v>
      </c>
      <c r="H300" s="182">
        <v>133.19999999999999</v>
      </c>
      <c r="I300" s="74"/>
      <c r="J300" s="183">
        <f>ROUND(I300*H300,2)</f>
        <v>0</v>
      </c>
      <c r="K300" s="184"/>
      <c r="L300" s="97"/>
      <c r="M300" s="185" t="s">
        <v>1</v>
      </c>
      <c r="N300" s="186" t="s">
        <v>38</v>
      </c>
      <c r="O300" s="187">
        <v>0</v>
      </c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96"/>
      <c r="V300" s="96"/>
      <c r="W300" s="96"/>
      <c r="X300" s="96"/>
      <c r="Y300" s="96"/>
      <c r="Z300" s="96"/>
      <c r="AA300" s="96"/>
      <c r="AB300" s="96"/>
      <c r="AC300" s="96"/>
      <c r="AD300" s="96"/>
      <c r="AE300" s="96"/>
      <c r="AR300" s="189" t="s">
        <v>150</v>
      </c>
      <c r="AT300" s="189" t="s">
        <v>146</v>
      </c>
      <c r="AU300" s="189" t="s">
        <v>82</v>
      </c>
      <c r="AY300" s="88" t="s">
        <v>144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88" t="s">
        <v>80</v>
      </c>
      <c r="BK300" s="190">
        <f>ROUND(I300*H300,2)</f>
        <v>0</v>
      </c>
      <c r="BL300" s="88" t="s">
        <v>150</v>
      </c>
      <c r="BM300" s="189" t="s">
        <v>1177</v>
      </c>
    </row>
    <row r="301" spans="1:65" s="191" customFormat="1">
      <c r="B301" s="192"/>
      <c r="D301" s="193" t="s">
        <v>152</v>
      </c>
      <c r="E301" s="194" t="s">
        <v>1</v>
      </c>
      <c r="F301" s="195" t="s">
        <v>1016</v>
      </c>
      <c r="H301" s="194" t="s">
        <v>1</v>
      </c>
      <c r="I301" s="234"/>
      <c r="L301" s="192"/>
      <c r="M301" s="196"/>
      <c r="N301" s="197"/>
      <c r="O301" s="197"/>
      <c r="P301" s="197"/>
      <c r="Q301" s="197"/>
      <c r="R301" s="197"/>
      <c r="S301" s="197"/>
      <c r="T301" s="198"/>
      <c r="AT301" s="194" t="s">
        <v>152</v>
      </c>
      <c r="AU301" s="194" t="s">
        <v>82</v>
      </c>
      <c r="AV301" s="191" t="s">
        <v>80</v>
      </c>
      <c r="AW301" s="191" t="s">
        <v>30</v>
      </c>
      <c r="AX301" s="191" t="s">
        <v>73</v>
      </c>
      <c r="AY301" s="194" t="s">
        <v>144</v>
      </c>
    </row>
    <row r="302" spans="1:65" s="199" customFormat="1">
      <c r="B302" s="200"/>
      <c r="D302" s="193" t="s">
        <v>152</v>
      </c>
      <c r="E302" s="201" t="s">
        <v>1</v>
      </c>
      <c r="F302" s="202" t="s">
        <v>1178</v>
      </c>
      <c r="H302" s="203">
        <v>68.400000000000006</v>
      </c>
      <c r="I302" s="235"/>
      <c r="L302" s="200"/>
      <c r="M302" s="204"/>
      <c r="N302" s="205"/>
      <c r="O302" s="205"/>
      <c r="P302" s="205"/>
      <c r="Q302" s="205"/>
      <c r="R302" s="205"/>
      <c r="S302" s="205"/>
      <c r="T302" s="206"/>
      <c r="AT302" s="201" t="s">
        <v>152</v>
      </c>
      <c r="AU302" s="201" t="s">
        <v>82</v>
      </c>
      <c r="AV302" s="199" t="s">
        <v>82</v>
      </c>
      <c r="AW302" s="199" t="s">
        <v>30</v>
      </c>
      <c r="AX302" s="199" t="s">
        <v>73</v>
      </c>
      <c r="AY302" s="201" t="s">
        <v>144</v>
      </c>
    </row>
    <row r="303" spans="1:65" s="199" customFormat="1">
      <c r="B303" s="200"/>
      <c r="D303" s="193" t="s">
        <v>152</v>
      </c>
      <c r="E303" s="201" t="s">
        <v>1</v>
      </c>
      <c r="F303" s="202" t="s">
        <v>1179</v>
      </c>
      <c r="H303" s="203">
        <v>64.8</v>
      </c>
      <c r="I303" s="235"/>
      <c r="L303" s="200"/>
      <c r="M303" s="204"/>
      <c r="N303" s="205"/>
      <c r="O303" s="205"/>
      <c r="P303" s="205"/>
      <c r="Q303" s="205"/>
      <c r="R303" s="205"/>
      <c r="S303" s="205"/>
      <c r="T303" s="206"/>
      <c r="AT303" s="201" t="s">
        <v>152</v>
      </c>
      <c r="AU303" s="201" t="s">
        <v>82</v>
      </c>
      <c r="AV303" s="199" t="s">
        <v>82</v>
      </c>
      <c r="AW303" s="199" t="s">
        <v>30</v>
      </c>
      <c r="AX303" s="199" t="s">
        <v>73</v>
      </c>
      <c r="AY303" s="201" t="s">
        <v>144</v>
      </c>
    </row>
    <row r="304" spans="1:65" s="207" customFormat="1">
      <c r="B304" s="208"/>
      <c r="D304" s="193" t="s">
        <v>152</v>
      </c>
      <c r="E304" s="209" t="s">
        <v>1</v>
      </c>
      <c r="F304" s="210" t="s">
        <v>165</v>
      </c>
      <c r="H304" s="211">
        <v>133.19999999999999</v>
      </c>
      <c r="I304" s="236"/>
      <c r="L304" s="208"/>
      <c r="M304" s="212"/>
      <c r="N304" s="213"/>
      <c r="O304" s="213"/>
      <c r="P304" s="213"/>
      <c r="Q304" s="213"/>
      <c r="R304" s="213"/>
      <c r="S304" s="213"/>
      <c r="T304" s="214"/>
      <c r="AT304" s="209" t="s">
        <v>152</v>
      </c>
      <c r="AU304" s="209" t="s">
        <v>82</v>
      </c>
      <c r="AV304" s="207" t="s">
        <v>150</v>
      </c>
      <c r="AW304" s="207" t="s">
        <v>30</v>
      </c>
      <c r="AX304" s="207" t="s">
        <v>80</v>
      </c>
      <c r="AY304" s="209" t="s">
        <v>144</v>
      </c>
    </row>
    <row r="305" spans="1:65" s="100" customFormat="1" ht="16.5" customHeight="1">
      <c r="A305" s="96"/>
      <c r="B305" s="97"/>
      <c r="C305" s="215" t="s">
        <v>512</v>
      </c>
      <c r="D305" s="215" t="s">
        <v>185</v>
      </c>
      <c r="E305" s="216" t="s">
        <v>1166</v>
      </c>
      <c r="F305" s="217" t="s">
        <v>1167</v>
      </c>
      <c r="G305" s="218" t="s">
        <v>188</v>
      </c>
      <c r="H305" s="219">
        <v>0.04</v>
      </c>
      <c r="I305" s="75"/>
      <c r="J305" s="220">
        <f>ROUND(I305*H305,2)</f>
        <v>0</v>
      </c>
      <c r="K305" s="221"/>
      <c r="L305" s="222"/>
      <c r="M305" s="223" t="s">
        <v>1</v>
      </c>
      <c r="N305" s="224" t="s">
        <v>38</v>
      </c>
      <c r="O305" s="187">
        <v>0</v>
      </c>
      <c r="P305" s="187">
        <f>O305*H305</f>
        <v>0</v>
      </c>
      <c r="Q305" s="187">
        <v>1</v>
      </c>
      <c r="R305" s="187">
        <f>Q305*H305</f>
        <v>0.04</v>
      </c>
      <c r="S305" s="187">
        <v>0</v>
      </c>
      <c r="T305" s="188">
        <f>S305*H305</f>
        <v>0</v>
      </c>
      <c r="U305" s="96"/>
      <c r="V305" s="96"/>
      <c r="W305" s="96"/>
      <c r="X305" s="96"/>
      <c r="Y305" s="96"/>
      <c r="Z305" s="96"/>
      <c r="AA305" s="96"/>
      <c r="AB305" s="96"/>
      <c r="AC305" s="96"/>
      <c r="AD305" s="96"/>
      <c r="AE305" s="96"/>
      <c r="AR305" s="189" t="s">
        <v>358</v>
      </c>
      <c r="AT305" s="189" t="s">
        <v>185</v>
      </c>
      <c r="AU305" s="189" t="s">
        <v>82</v>
      </c>
      <c r="AY305" s="88" t="s">
        <v>144</v>
      </c>
      <c r="BE305" s="190">
        <f>IF(N305="základní",J305,0)</f>
        <v>0</v>
      </c>
      <c r="BF305" s="190">
        <f>IF(N305="snížená",J305,0)</f>
        <v>0</v>
      </c>
      <c r="BG305" s="190">
        <f>IF(N305="zákl. přenesená",J305,0)</f>
        <v>0</v>
      </c>
      <c r="BH305" s="190">
        <f>IF(N305="sníž. přenesená",J305,0)</f>
        <v>0</v>
      </c>
      <c r="BI305" s="190">
        <f>IF(N305="nulová",J305,0)</f>
        <v>0</v>
      </c>
      <c r="BJ305" s="88" t="s">
        <v>80</v>
      </c>
      <c r="BK305" s="190">
        <f>ROUND(I305*H305,2)</f>
        <v>0</v>
      </c>
      <c r="BL305" s="88" t="s">
        <v>265</v>
      </c>
      <c r="BM305" s="189" t="s">
        <v>1180</v>
      </c>
    </row>
    <row r="306" spans="1:65" s="100" customFormat="1" ht="19.5">
      <c r="A306" s="96"/>
      <c r="B306" s="97"/>
      <c r="C306" s="96"/>
      <c r="D306" s="193" t="s">
        <v>283</v>
      </c>
      <c r="E306" s="96"/>
      <c r="F306" s="225" t="s">
        <v>1181</v>
      </c>
      <c r="G306" s="96"/>
      <c r="H306" s="96"/>
      <c r="I306" s="238"/>
      <c r="J306" s="96"/>
      <c r="K306" s="96"/>
      <c r="L306" s="97"/>
      <c r="M306" s="226"/>
      <c r="N306" s="227"/>
      <c r="O306" s="228"/>
      <c r="P306" s="228"/>
      <c r="Q306" s="228"/>
      <c r="R306" s="228"/>
      <c r="S306" s="228"/>
      <c r="T306" s="229"/>
      <c r="U306" s="96"/>
      <c r="V306" s="96"/>
      <c r="W306" s="96"/>
      <c r="X306" s="96"/>
      <c r="Y306" s="96"/>
      <c r="Z306" s="96"/>
      <c r="AA306" s="96"/>
      <c r="AB306" s="96"/>
      <c r="AC306" s="96"/>
      <c r="AD306" s="96"/>
      <c r="AE306" s="96"/>
      <c r="AT306" s="88" t="s">
        <v>283</v>
      </c>
      <c r="AU306" s="88" t="s">
        <v>82</v>
      </c>
    </row>
    <row r="307" spans="1:65" s="191" customFormat="1">
      <c r="B307" s="192"/>
      <c r="D307" s="193" t="s">
        <v>152</v>
      </c>
      <c r="E307" s="194" t="s">
        <v>1</v>
      </c>
      <c r="F307" s="195" t="s">
        <v>1016</v>
      </c>
      <c r="H307" s="194" t="s">
        <v>1</v>
      </c>
      <c r="I307" s="234"/>
      <c r="L307" s="192"/>
      <c r="M307" s="196"/>
      <c r="N307" s="197"/>
      <c r="O307" s="197"/>
      <c r="P307" s="197"/>
      <c r="Q307" s="197"/>
      <c r="R307" s="197"/>
      <c r="S307" s="197"/>
      <c r="T307" s="198"/>
      <c r="AT307" s="194" t="s">
        <v>152</v>
      </c>
      <c r="AU307" s="194" t="s">
        <v>82</v>
      </c>
      <c r="AV307" s="191" t="s">
        <v>80</v>
      </c>
      <c r="AW307" s="191" t="s">
        <v>30</v>
      </c>
      <c r="AX307" s="191" t="s">
        <v>73</v>
      </c>
      <c r="AY307" s="194" t="s">
        <v>144</v>
      </c>
    </row>
    <row r="308" spans="1:65" s="199" customFormat="1">
      <c r="B308" s="200"/>
      <c r="D308" s="193" t="s">
        <v>152</v>
      </c>
      <c r="E308" s="201" t="s">
        <v>1</v>
      </c>
      <c r="F308" s="202" t="s">
        <v>1182</v>
      </c>
      <c r="H308" s="203">
        <v>2.1000000000000001E-2</v>
      </c>
      <c r="I308" s="235"/>
      <c r="L308" s="200"/>
      <c r="M308" s="204"/>
      <c r="N308" s="205"/>
      <c r="O308" s="205"/>
      <c r="P308" s="205"/>
      <c r="Q308" s="205"/>
      <c r="R308" s="205"/>
      <c r="S308" s="205"/>
      <c r="T308" s="206"/>
      <c r="AT308" s="201" t="s">
        <v>152</v>
      </c>
      <c r="AU308" s="201" t="s">
        <v>82</v>
      </c>
      <c r="AV308" s="199" t="s">
        <v>82</v>
      </c>
      <c r="AW308" s="199" t="s">
        <v>30</v>
      </c>
      <c r="AX308" s="199" t="s">
        <v>73</v>
      </c>
      <c r="AY308" s="201" t="s">
        <v>144</v>
      </c>
    </row>
    <row r="309" spans="1:65" s="199" customFormat="1">
      <c r="B309" s="200"/>
      <c r="D309" s="193" t="s">
        <v>152</v>
      </c>
      <c r="E309" s="201" t="s">
        <v>1</v>
      </c>
      <c r="F309" s="202" t="s">
        <v>1183</v>
      </c>
      <c r="H309" s="203">
        <v>1.9E-2</v>
      </c>
      <c r="I309" s="235"/>
      <c r="L309" s="200"/>
      <c r="M309" s="204"/>
      <c r="N309" s="205"/>
      <c r="O309" s="205"/>
      <c r="P309" s="205"/>
      <c r="Q309" s="205"/>
      <c r="R309" s="205"/>
      <c r="S309" s="205"/>
      <c r="T309" s="206"/>
      <c r="AT309" s="201" t="s">
        <v>152</v>
      </c>
      <c r="AU309" s="201" t="s">
        <v>82</v>
      </c>
      <c r="AV309" s="199" t="s">
        <v>82</v>
      </c>
      <c r="AW309" s="199" t="s">
        <v>30</v>
      </c>
      <c r="AX309" s="199" t="s">
        <v>73</v>
      </c>
      <c r="AY309" s="201" t="s">
        <v>144</v>
      </c>
    </row>
    <row r="310" spans="1:65" s="207" customFormat="1">
      <c r="B310" s="208"/>
      <c r="D310" s="193" t="s">
        <v>152</v>
      </c>
      <c r="E310" s="209" t="s">
        <v>1</v>
      </c>
      <c r="F310" s="210" t="s">
        <v>165</v>
      </c>
      <c r="H310" s="211">
        <v>0.04</v>
      </c>
      <c r="I310" s="236"/>
      <c r="L310" s="208"/>
      <c r="M310" s="212"/>
      <c r="N310" s="213"/>
      <c r="O310" s="213"/>
      <c r="P310" s="213"/>
      <c r="Q310" s="213"/>
      <c r="R310" s="213"/>
      <c r="S310" s="213"/>
      <c r="T310" s="214"/>
      <c r="AT310" s="209" t="s">
        <v>152</v>
      </c>
      <c r="AU310" s="209" t="s">
        <v>82</v>
      </c>
      <c r="AV310" s="207" t="s">
        <v>150</v>
      </c>
      <c r="AW310" s="207" t="s">
        <v>30</v>
      </c>
      <c r="AX310" s="207" t="s">
        <v>80</v>
      </c>
      <c r="AY310" s="209" t="s">
        <v>144</v>
      </c>
    </row>
    <row r="311" spans="1:65" s="100" customFormat="1" ht="24.2" customHeight="1">
      <c r="A311" s="96"/>
      <c r="B311" s="97"/>
      <c r="C311" s="178" t="s">
        <v>517</v>
      </c>
      <c r="D311" s="178" t="s">
        <v>146</v>
      </c>
      <c r="E311" s="179" t="s">
        <v>1184</v>
      </c>
      <c r="F311" s="180" t="s">
        <v>1185</v>
      </c>
      <c r="G311" s="181" t="s">
        <v>232</v>
      </c>
      <c r="H311" s="182">
        <v>266.39999999999998</v>
      </c>
      <c r="I311" s="74"/>
      <c r="J311" s="183">
        <f>ROUND(I311*H311,2)</f>
        <v>0</v>
      </c>
      <c r="K311" s="184"/>
      <c r="L311" s="97"/>
      <c r="M311" s="185" t="s">
        <v>1</v>
      </c>
      <c r="N311" s="186" t="s">
        <v>38</v>
      </c>
      <c r="O311" s="187">
        <v>0</v>
      </c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96"/>
      <c r="V311" s="96"/>
      <c r="W311" s="96"/>
      <c r="X311" s="96"/>
      <c r="Y311" s="96"/>
      <c r="Z311" s="96"/>
      <c r="AA311" s="96"/>
      <c r="AB311" s="96"/>
      <c r="AC311" s="96"/>
      <c r="AD311" s="96"/>
      <c r="AE311" s="96"/>
      <c r="AR311" s="189" t="s">
        <v>150</v>
      </c>
      <c r="AT311" s="189" t="s">
        <v>146</v>
      </c>
      <c r="AU311" s="189" t="s">
        <v>82</v>
      </c>
      <c r="AY311" s="88" t="s">
        <v>144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88" t="s">
        <v>80</v>
      </c>
      <c r="BK311" s="190">
        <f>ROUND(I311*H311,2)</f>
        <v>0</v>
      </c>
      <c r="BL311" s="88" t="s">
        <v>150</v>
      </c>
      <c r="BM311" s="189" t="s">
        <v>1186</v>
      </c>
    </row>
    <row r="312" spans="1:65" s="191" customFormat="1">
      <c r="B312" s="192"/>
      <c r="D312" s="193" t="s">
        <v>152</v>
      </c>
      <c r="E312" s="194" t="s">
        <v>1</v>
      </c>
      <c r="F312" s="195" t="s">
        <v>1016</v>
      </c>
      <c r="H312" s="194" t="s">
        <v>1</v>
      </c>
      <c r="I312" s="234"/>
      <c r="L312" s="192"/>
      <c r="M312" s="196"/>
      <c r="N312" s="197"/>
      <c r="O312" s="197"/>
      <c r="P312" s="197"/>
      <c r="Q312" s="197"/>
      <c r="R312" s="197"/>
      <c r="S312" s="197"/>
      <c r="T312" s="198"/>
      <c r="AT312" s="194" t="s">
        <v>152</v>
      </c>
      <c r="AU312" s="194" t="s">
        <v>82</v>
      </c>
      <c r="AV312" s="191" t="s">
        <v>80</v>
      </c>
      <c r="AW312" s="191" t="s">
        <v>30</v>
      </c>
      <c r="AX312" s="191" t="s">
        <v>73</v>
      </c>
      <c r="AY312" s="194" t="s">
        <v>144</v>
      </c>
    </row>
    <row r="313" spans="1:65" s="191" customFormat="1">
      <c r="B313" s="192"/>
      <c r="D313" s="193" t="s">
        <v>152</v>
      </c>
      <c r="E313" s="194" t="s">
        <v>1</v>
      </c>
      <c r="F313" s="195" t="s">
        <v>1171</v>
      </c>
      <c r="H313" s="194" t="s">
        <v>1</v>
      </c>
      <c r="I313" s="234"/>
      <c r="L313" s="192"/>
      <c r="M313" s="196"/>
      <c r="N313" s="197"/>
      <c r="O313" s="197"/>
      <c r="P313" s="197"/>
      <c r="Q313" s="197"/>
      <c r="R313" s="197"/>
      <c r="S313" s="197"/>
      <c r="T313" s="198"/>
      <c r="AT313" s="194" t="s">
        <v>152</v>
      </c>
      <c r="AU313" s="194" t="s">
        <v>82</v>
      </c>
      <c r="AV313" s="191" t="s">
        <v>80</v>
      </c>
      <c r="AW313" s="191" t="s">
        <v>30</v>
      </c>
      <c r="AX313" s="191" t="s">
        <v>73</v>
      </c>
      <c r="AY313" s="194" t="s">
        <v>144</v>
      </c>
    </row>
    <row r="314" spans="1:65" s="199" customFormat="1">
      <c r="B314" s="200"/>
      <c r="D314" s="193" t="s">
        <v>152</v>
      </c>
      <c r="E314" s="201" t="s">
        <v>1</v>
      </c>
      <c r="F314" s="202" t="s">
        <v>1187</v>
      </c>
      <c r="H314" s="203">
        <v>136.80000000000001</v>
      </c>
      <c r="I314" s="235"/>
      <c r="L314" s="200"/>
      <c r="M314" s="204"/>
      <c r="N314" s="205"/>
      <c r="O314" s="205"/>
      <c r="P314" s="205"/>
      <c r="Q314" s="205"/>
      <c r="R314" s="205"/>
      <c r="S314" s="205"/>
      <c r="T314" s="206"/>
      <c r="AT314" s="201" t="s">
        <v>152</v>
      </c>
      <c r="AU314" s="201" t="s">
        <v>82</v>
      </c>
      <c r="AV314" s="199" t="s">
        <v>82</v>
      </c>
      <c r="AW314" s="199" t="s">
        <v>30</v>
      </c>
      <c r="AX314" s="199" t="s">
        <v>73</v>
      </c>
      <c r="AY314" s="201" t="s">
        <v>144</v>
      </c>
    </row>
    <row r="315" spans="1:65" s="199" customFormat="1">
      <c r="B315" s="200"/>
      <c r="D315" s="193" t="s">
        <v>152</v>
      </c>
      <c r="E315" s="201" t="s">
        <v>1</v>
      </c>
      <c r="F315" s="202" t="s">
        <v>1188</v>
      </c>
      <c r="H315" s="203">
        <v>129.6</v>
      </c>
      <c r="I315" s="235"/>
      <c r="L315" s="200"/>
      <c r="M315" s="204"/>
      <c r="N315" s="205"/>
      <c r="O315" s="205"/>
      <c r="P315" s="205"/>
      <c r="Q315" s="205"/>
      <c r="R315" s="205"/>
      <c r="S315" s="205"/>
      <c r="T315" s="206"/>
      <c r="AT315" s="201" t="s">
        <v>152</v>
      </c>
      <c r="AU315" s="201" t="s">
        <v>82</v>
      </c>
      <c r="AV315" s="199" t="s">
        <v>82</v>
      </c>
      <c r="AW315" s="199" t="s">
        <v>30</v>
      </c>
      <c r="AX315" s="199" t="s">
        <v>73</v>
      </c>
      <c r="AY315" s="201" t="s">
        <v>144</v>
      </c>
    </row>
    <row r="316" spans="1:65" s="207" customFormat="1">
      <c r="B316" s="208"/>
      <c r="D316" s="193" t="s">
        <v>152</v>
      </c>
      <c r="E316" s="209" t="s">
        <v>1</v>
      </c>
      <c r="F316" s="210" t="s">
        <v>165</v>
      </c>
      <c r="H316" s="211">
        <v>266.39999999999998</v>
      </c>
      <c r="I316" s="236"/>
      <c r="L316" s="208"/>
      <c r="M316" s="212"/>
      <c r="N316" s="213"/>
      <c r="O316" s="213"/>
      <c r="P316" s="213"/>
      <c r="Q316" s="213"/>
      <c r="R316" s="213"/>
      <c r="S316" s="213"/>
      <c r="T316" s="214"/>
      <c r="AT316" s="209" t="s">
        <v>152</v>
      </c>
      <c r="AU316" s="209" t="s">
        <v>82</v>
      </c>
      <c r="AV316" s="207" t="s">
        <v>150</v>
      </c>
      <c r="AW316" s="207" t="s">
        <v>30</v>
      </c>
      <c r="AX316" s="207" t="s">
        <v>80</v>
      </c>
      <c r="AY316" s="209" t="s">
        <v>144</v>
      </c>
    </row>
    <row r="317" spans="1:65" s="100" customFormat="1" ht="16.5" customHeight="1">
      <c r="A317" s="96"/>
      <c r="B317" s="97"/>
      <c r="C317" s="215" t="s">
        <v>523</v>
      </c>
      <c r="D317" s="215" t="s">
        <v>185</v>
      </c>
      <c r="E317" s="216" t="s">
        <v>649</v>
      </c>
      <c r="F317" s="217" t="s">
        <v>650</v>
      </c>
      <c r="G317" s="218" t="s">
        <v>188</v>
      </c>
      <c r="H317" s="219">
        <v>0.08</v>
      </c>
      <c r="I317" s="75"/>
      <c r="J317" s="220">
        <f>ROUND(I317*H317,2)</f>
        <v>0</v>
      </c>
      <c r="K317" s="221"/>
      <c r="L317" s="222"/>
      <c r="M317" s="223" t="s">
        <v>1</v>
      </c>
      <c r="N317" s="224" t="s">
        <v>38</v>
      </c>
      <c r="O317" s="187">
        <v>0</v>
      </c>
      <c r="P317" s="187">
        <f>O317*H317</f>
        <v>0</v>
      </c>
      <c r="Q317" s="187">
        <v>1</v>
      </c>
      <c r="R317" s="187">
        <f>Q317*H317</f>
        <v>0.08</v>
      </c>
      <c r="S317" s="187">
        <v>0</v>
      </c>
      <c r="T317" s="188">
        <f>S317*H317</f>
        <v>0</v>
      </c>
      <c r="U317" s="96"/>
      <c r="V317" s="96"/>
      <c r="W317" s="96"/>
      <c r="X317" s="96"/>
      <c r="Y317" s="96"/>
      <c r="Z317" s="96"/>
      <c r="AA317" s="96"/>
      <c r="AB317" s="96"/>
      <c r="AC317" s="96"/>
      <c r="AD317" s="96"/>
      <c r="AE317" s="96"/>
      <c r="AR317" s="189" t="s">
        <v>358</v>
      </c>
      <c r="AT317" s="189" t="s">
        <v>185</v>
      </c>
      <c r="AU317" s="189" t="s">
        <v>82</v>
      </c>
      <c r="AY317" s="88" t="s">
        <v>144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88" t="s">
        <v>80</v>
      </c>
      <c r="BK317" s="190">
        <f>ROUND(I317*H317,2)</f>
        <v>0</v>
      </c>
      <c r="BL317" s="88" t="s">
        <v>265</v>
      </c>
      <c r="BM317" s="189" t="s">
        <v>1189</v>
      </c>
    </row>
    <row r="318" spans="1:65" s="100" customFormat="1" ht="19.5">
      <c r="A318" s="96"/>
      <c r="B318" s="97"/>
      <c r="C318" s="96"/>
      <c r="D318" s="193" t="s">
        <v>283</v>
      </c>
      <c r="E318" s="96"/>
      <c r="F318" s="225" t="s">
        <v>652</v>
      </c>
      <c r="G318" s="96"/>
      <c r="H318" s="96"/>
      <c r="I318" s="238"/>
      <c r="J318" s="96"/>
      <c r="K318" s="96"/>
      <c r="L318" s="97"/>
      <c r="M318" s="226"/>
      <c r="N318" s="227"/>
      <c r="O318" s="228"/>
      <c r="P318" s="228"/>
      <c r="Q318" s="228"/>
      <c r="R318" s="228"/>
      <c r="S318" s="228"/>
      <c r="T318" s="229"/>
      <c r="U318" s="96"/>
      <c r="V318" s="96"/>
      <c r="W318" s="96"/>
      <c r="X318" s="96"/>
      <c r="Y318" s="96"/>
      <c r="Z318" s="96"/>
      <c r="AA318" s="96"/>
      <c r="AB318" s="96"/>
      <c r="AC318" s="96"/>
      <c r="AD318" s="96"/>
      <c r="AE318" s="96"/>
      <c r="AT318" s="88" t="s">
        <v>283</v>
      </c>
      <c r="AU318" s="88" t="s">
        <v>82</v>
      </c>
    </row>
    <row r="319" spans="1:65" s="191" customFormat="1">
      <c r="B319" s="192"/>
      <c r="D319" s="193" t="s">
        <v>152</v>
      </c>
      <c r="E319" s="194" t="s">
        <v>1</v>
      </c>
      <c r="F319" s="195" t="s">
        <v>1016</v>
      </c>
      <c r="H319" s="194" t="s">
        <v>1</v>
      </c>
      <c r="I319" s="234"/>
      <c r="L319" s="192"/>
      <c r="M319" s="196"/>
      <c r="N319" s="197"/>
      <c r="O319" s="197"/>
      <c r="P319" s="197"/>
      <c r="Q319" s="197"/>
      <c r="R319" s="197"/>
      <c r="S319" s="197"/>
      <c r="T319" s="198"/>
      <c r="AT319" s="194" t="s">
        <v>152</v>
      </c>
      <c r="AU319" s="194" t="s">
        <v>82</v>
      </c>
      <c r="AV319" s="191" t="s">
        <v>80</v>
      </c>
      <c r="AW319" s="191" t="s">
        <v>30</v>
      </c>
      <c r="AX319" s="191" t="s">
        <v>73</v>
      </c>
      <c r="AY319" s="194" t="s">
        <v>144</v>
      </c>
    </row>
    <row r="320" spans="1:65" s="191" customFormat="1">
      <c r="B320" s="192"/>
      <c r="D320" s="193" t="s">
        <v>152</v>
      </c>
      <c r="E320" s="194" t="s">
        <v>1</v>
      </c>
      <c r="F320" s="195" t="s">
        <v>1171</v>
      </c>
      <c r="H320" s="194" t="s">
        <v>1</v>
      </c>
      <c r="I320" s="234"/>
      <c r="L320" s="192"/>
      <c r="M320" s="196"/>
      <c r="N320" s="197"/>
      <c r="O320" s="197"/>
      <c r="P320" s="197"/>
      <c r="Q320" s="197"/>
      <c r="R320" s="197"/>
      <c r="S320" s="197"/>
      <c r="T320" s="198"/>
      <c r="AT320" s="194" t="s">
        <v>152</v>
      </c>
      <c r="AU320" s="194" t="s">
        <v>82</v>
      </c>
      <c r="AV320" s="191" t="s">
        <v>80</v>
      </c>
      <c r="AW320" s="191" t="s">
        <v>30</v>
      </c>
      <c r="AX320" s="191" t="s">
        <v>73</v>
      </c>
      <c r="AY320" s="194" t="s">
        <v>144</v>
      </c>
    </row>
    <row r="321" spans="1:65" s="199" customFormat="1">
      <c r="B321" s="200"/>
      <c r="D321" s="193" t="s">
        <v>152</v>
      </c>
      <c r="E321" s="201" t="s">
        <v>1</v>
      </c>
      <c r="F321" s="202" t="s">
        <v>1190</v>
      </c>
      <c r="H321" s="203">
        <v>4.1000000000000002E-2</v>
      </c>
      <c r="I321" s="235"/>
      <c r="L321" s="200"/>
      <c r="M321" s="204"/>
      <c r="N321" s="205"/>
      <c r="O321" s="205"/>
      <c r="P321" s="205"/>
      <c r="Q321" s="205"/>
      <c r="R321" s="205"/>
      <c r="S321" s="205"/>
      <c r="T321" s="206"/>
      <c r="AT321" s="201" t="s">
        <v>152</v>
      </c>
      <c r="AU321" s="201" t="s">
        <v>82</v>
      </c>
      <c r="AV321" s="199" t="s">
        <v>82</v>
      </c>
      <c r="AW321" s="199" t="s">
        <v>30</v>
      </c>
      <c r="AX321" s="199" t="s">
        <v>73</v>
      </c>
      <c r="AY321" s="201" t="s">
        <v>144</v>
      </c>
    </row>
    <row r="322" spans="1:65" s="199" customFormat="1">
      <c r="B322" s="200"/>
      <c r="D322" s="193" t="s">
        <v>152</v>
      </c>
      <c r="E322" s="201" t="s">
        <v>1</v>
      </c>
      <c r="F322" s="202" t="s">
        <v>1191</v>
      </c>
      <c r="H322" s="203">
        <v>3.9E-2</v>
      </c>
      <c r="I322" s="235"/>
      <c r="L322" s="200"/>
      <c r="M322" s="204"/>
      <c r="N322" s="205"/>
      <c r="O322" s="205"/>
      <c r="P322" s="205"/>
      <c r="Q322" s="205"/>
      <c r="R322" s="205"/>
      <c r="S322" s="205"/>
      <c r="T322" s="206"/>
      <c r="AT322" s="201" t="s">
        <v>152</v>
      </c>
      <c r="AU322" s="201" t="s">
        <v>82</v>
      </c>
      <c r="AV322" s="199" t="s">
        <v>82</v>
      </c>
      <c r="AW322" s="199" t="s">
        <v>30</v>
      </c>
      <c r="AX322" s="199" t="s">
        <v>73</v>
      </c>
      <c r="AY322" s="201" t="s">
        <v>144</v>
      </c>
    </row>
    <row r="323" spans="1:65" s="207" customFormat="1">
      <c r="B323" s="208"/>
      <c r="D323" s="193" t="s">
        <v>152</v>
      </c>
      <c r="E323" s="209" t="s">
        <v>1</v>
      </c>
      <c r="F323" s="210" t="s">
        <v>165</v>
      </c>
      <c r="H323" s="211">
        <v>0.08</v>
      </c>
      <c r="I323" s="236"/>
      <c r="L323" s="208"/>
      <c r="M323" s="212"/>
      <c r="N323" s="213"/>
      <c r="O323" s="213"/>
      <c r="P323" s="213"/>
      <c r="Q323" s="213"/>
      <c r="R323" s="213"/>
      <c r="S323" s="213"/>
      <c r="T323" s="214"/>
      <c r="AT323" s="209" t="s">
        <v>152</v>
      </c>
      <c r="AU323" s="209" t="s">
        <v>82</v>
      </c>
      <c r="AV323" s="207" t="s">
        <v>150</v>
      </c>
      <c r="AW323" s="207" t="s">
        <v>30</v>
      </c>
      <c r="AX323" s="207" t="s">
        <v>80</v>
      </c>
      <c r="AY323" s="209" t="s">
        <v>144</v>
      </c>
    </row>
    <row r="324" spans="1:65" s="100" customFormat="1" ht="24.2" customHeight="1">
      <c r="A324" s="96"/>
      <c r="B324" s="97"/>
      <c r="C324" s="178" t="s">
        <v>527</v>
      </c>
      <c r="D324" s="178" t="s">
        <v>146</v>
      </c>
      <c r="E324" s="179" t="s">
        <v>1192</v>
      </c>
      <c r="F324" s="180" t="s">
        <v>1193</v>
      </c>
      <c r="G324" s="181" t="s">
        <v>399</v>
      </c>
      <c r="H324" s="182">
        <v>35.520000000000003</v>
      </c>
      <c r="I324" s="74"/>
      <c r="J324" s="183">
        <f>ROUND(I324*H324,2)</f>
        <v>0</v>
      </c>
      <c r="K324" s="184"/>
      <c r="L324" s="97"/>
      <c r="M324" s="185" t="s">
        <v>1</v>
      </c>
      <c r="N324" s="186" t="s">
        <v>38</v>
      </c>
      <c r="O324" s="187">
        <v>0.24199999999999999</v>
      </c>
      <c r="P324" s="187">
        <f>O324*H324</f>
        <v>8.5958400000000008</v>
      </c>
      <c r="Q324" s="187">
        <v>9.7999999999999997E-4</v>
      </c>
      <c r="R324" s="187">
        <f>Q324*H324</f>
        <v>3.4809600000000003E-2</v>
      </c>
      <c r="S324" s="187">
        <v>0</v>
      </c>
      <c r="T324" s="188">
        <f>S324*H324</f>
        <v>0</v>
      </c>
      <c r="U324" s="96"/>
      <c r="V324" s="96"/>
      <c r="W324" s="96"/>
      <c r="X324" s="96"/>
      <c r="Y324" s="96"/>
      <c r="Z324" s="96"/>
      <c r="AA324" s="96"/>
      <c r="AB324" s="96"/>
      <c r="AC324" s="96"/>
      <c r="AD324" s="96"/>
      <c r="AE324" s="96"/>
      <c r="AR324" s="189" t="s">
        <v>150</v>
      </c>
      <c r="AT324" s="189" t="s">
        <v>146</v>
      </c>
      <c r="AU324" s="189" t="s">
        <v>82</v>
      </c>
      <c r="AY324" s="88" t="s">
        <v>144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88" t="s">
        <v>80</v>
      </c>
      <c r="BK324" s="190">
        <f>ROUND(I324*H324,2)</f>
        <v>0</v>
      </c>
      <c r="BL324" s="88" t="s">
        <v>150</v>
      </c>
      <c r="BM324" s="189" t="s">
        <v>1194</v>
      </c>
    </row>
    <row r="325" spans="1:65" s="191" customFormat="1">
      <c r="B325" s="192"/>
      <c r="D325" s="193" t="s">
        <v>152</v>
      </c>
      <c r="E325" s="194" t="s">
        <v>1</v>
      </c>
      <c r="F325" s="195" t="s">
        <v>1016</v>
      </c>
      <c r="H325" s="194" t="s">
        <v>1</v>
      </c>
      <c r="I325" s="234"/>
      <c r="L325" s="192"/>
      <c r="M325" s="196"/>
      <c r="N325" s="197"/>
      <c r="O325" s="197"/>
      <c r="P325" s="197"/>
      <c r="Q325" s="197"/>
      <c r="R325" s="197"/>
      <c r="S325" s="197"/>
      <c r="T325" s="198"/>
      <c r="AT325" s="194" t="s">
        <v>152</v>
      </c>
      <c r="AU325" s="194" t="s">
        <v>82</v>
      </c>
      <c r="AV325" s="191" t="s">
        <v>80</v>
      </c>
      <c r="AW325" s="191" t="s">
        <v>30</v>
      </c>
      <c r="AX325" s="191" t="s">
        <v>73</v>
      </c>
      <c r="AY325" s="194" t="s">
        <v>144</v>
      </c>
    </row>
    <row r="326" spans="1:65" s="199" customFormat="1">
      <c r="B326" s="200"/>
      <c r="D326" s="193" t="s">
        <v>152</v>
      </c>
      <c r="E326" s="201" t="s">
        <v>1</v>
      </c>
      <c r="F326" s="202" t="s">
        <v>1148</v>
      </c>
      <c r="H326" s="203">
        <v>35.520000000000003</v>
      </c>
      <c r="I326" s="235"/>
      <c r="L326" s="200"/>
      <c r="M326" s="204"/>
      <c r="N326" s="205"/>
      <c r="O326" s="205"/>
      <c r="P326" s="205"/>
      <c r="Q326" s="205"/>
      <c r="R326" s="205"/>
      <c r="S326" s="205"/>
      <c r="T326" s="206"/>
      <c r="AT326" s="201" t="s">
        <v>152</v>
      </c>
      <c r="AU326" s="201" t="s">
        <v>82</v>
      </c>
      <c r="AV326" s="199" t="s">
        <v>82</v>
      </c>
      <c r="AW326" s="199" t="s">
        <v>30</v>
      </c>
      <c r="AX326" s="199" t="s">
        <v>80</v>
      </c>
      <c r="AY326" s="201" t="s">
        <v>144</v>
      </c>
    </row>
    <row r="327" spans="1:65" s="100" customFormat="1" ht="33" customHeight="1">
      <c r="A327" s="96"/>
      <c r="B327" s="97"/>
      <c r="C327" s="178" t="s">
        <v>531</v>
      </c>
      <c r="D327" s="178" t="s">
        <v>146</v>
      </c>
      <c r="E327" s="179" t="s">
        <v>1195</v>
      </c>
      <c r="F327" s="180" t="s">
        <v>1196</v>
      </c>
      <c r="G327" s="181" t="s">
        <v>399</v>
      </c>
      <c r="H327" s="182">
        <v>35.520000000000003</v>
      </c>
      <c r="I327" s="74"/>
      <c r="J327" s="183">
        <f>ROUND(I327*H327,2)</f>
        <v>0</v>
      </c>
      <c r="K327" s="184"/>
      <c r="L327" s="97"/>
      <c r="M327" s="185" t="s">
        <v>1</v>
      </c>
      <c r="N327" s="186" t="s">
        <v>38</v>
      </c>
      <c r="O327" s="187">
        <v>0.38</v>
      </c>
      <c r="P327" s="187">
        <f>O327*H327</f>
        <v>13.497600000000002</v>
      </c>
      <c r="Q327" s="187">
        <v>1.2199999999999999E-3</v>
      </c>
      <c r="R327" s="187">
        <f>Q327*H327</f>
        <v>4.3334400000000002E-2</v>
      </c>
      <c r="S327" s="187">
        <v>0</v>
      </c>
      <c r="T327" s="188">
        <f>S327*H327</f>
        <v>0</v>
      </c>
      <c r="U327" s="96"/>
      <c r="V327" s="96"/>
      <c r="W327" s="96"/>
      <c r="X327" s="96"/>
      <c r="Y327" s="96"/>
      <c r="Z327" s="96"/>
      <c r="AA327" s="96"/>
      <c r="AB327" s="96"/>
      <c r="AC327" s="96"/>
      <c r="AD327" s="96"/>
      <c r="AE327" s="96"/>
      <c r="AR327" s="189" t="s">
        <v>150</v>
      </c>
      <c r="AT327" s="189" t="s">
        <v>146</v>
      </c>
      <c r="AU327" s="189" t="s">
        <v>82</v>
      </c>
      <c r="AY327" s="88" t="s">
        <v>144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88" t="s">
        <v>80</v>
      </c>
      <c r="BK327" s="190">
        <f>ROUND(I327*H327,2)</f>
        <v>0</v>
      </c>
      <c r="BL327" s="88" t="s">
        <v>150</v>
      </c>
      <c r="BM327" s="189" t="s">
        <v>1197</v>
      </c>
    </row>
    <row r="328" spans="1:65" s="100" customFormat="1" ht="49.15" customHeight="1">
      <c r="A328" s="96"/>
      <c r="B328" s="97"/>
      <c r="C328" s="178" t="s">
        <v>535</v>
      </c>
      <c r="D328" s="178" t="s">
        <v>146</v>
      </c>
      <c r="E328" s="179" t="s">
        <v>1198</v>
      </c>
      <c r="F328" s="180" t="s">
        <v>1199</v>
      </c>
      <c r="G328" s="181" t="s">
        <v>188</v>
      </c>
      <c r="H328" s="182">
        <v>0.222</v>
      </c>
      <c r="I328" s="74"/>
      <c r="J328" s="183">
        <f>ROUND(I328*H328,2)</f>
        <v>0</v>
      </c>
      <c r="K328" s="184"/>
      <c r="L328" s="97"/>
      <c r="M328" s="185" t="s">
        <v>1</v>
      </c>
      <c r="N328" s="186" t="s">
        <v>38</v>
      </c>
      <c r="O328" s="187">
        <v>0</v>
      </c>
      <c r="P328" s="187">
        <f>O328*H328</f>
        <v>0</v>
      </c>
      <c r="Q328" s="187">
        <v>0</v>
      </c>
      <c r="R328" s="187">
        <f>Q328*H328</f>
        <v>0</v>
      </c>
      <c r="S328" s="187">
        <v>0</v>
      </c>
      <c r="T328" s="188">
        <f>S328*H328</f>
        <v>0</v>
      </c>
      <c r="U328" s="96"/>
      <c r="V328" s="96"/>
      <c r="W328" s="96"/>
      <c r="X328" s="96"/>
      <c r="Y328" s="96"/>
      <c r="Z328" s="96"/>
      <c r="AA328" s="96"/>
      <c r="AB328" s="96"/>
      <c r="AC328" s="96"/>
      <c r="AD328" s="96"/>
      <c r="AE328" s="96"/>
      <c r="AR328" s="189" t="s">
        <v>265</v>
      </c>
      <c r="AT328" s="189" t="s">
        <v>146</v>
      </c>
      <c r="AU328" s="189" t="s">
        <v>82</v>
      </c>
      <c r="AY328" s="88" t="s">
        <v>144</v>
      </c>
      <c r="BE328" s="190">
        <f>IF(N328="základní",J328,0)</f>
        <v>0</v>
      </c>
      <c r="BF328" s="190">
        <f>IF(N328="snížená",J328,0)</f>
        <v>0</v>
      </c>
      <c r="BG328" s="190">
        <f>IF(N328="zákl. přenesená",J328,0)</f>
        <v>0</v>
      </c>
      <c r="BH328" s="190">
        <f>IF(N328="sníž. přenesená",J328,0)</f>
        <v>0</v>
      </c>
      <c r="BI328" s="190">
        <f>IF(N328="nulová",J328,0)</f>
        <v>0</v>
      </c>
      <c r="BJ328" s="88" t="s">
        <v>80</v>
      </c>
      <c r="BK328" s="190">
        <f>ROUND(I328*H328,2)</f>
        <v>0</v>
      </c>
      <c r="BL328" s="88" t="s">
        <v>265</v>
      </c>
      <c r="BM328" s="189" t="s">
        <v>1200</v>
      </c>
    </row>
    <row r="329" spans="1:65" s="165" customFormat="1" ht="22.9" customHeight="1">
      <c r="B329" s="166"/>
      <c r="D329" s="167" t="s">
        <v>72</v>
      </c>
      <c r="E329" s="176" t="s">
        <v>1201</v>
      </c>
      <c r="F329" s="176" t="s">
        <v>1202</v>
      </c>
      <c r="I329" s="237"/>
      <c r="J329" s="177">
        <f>BK329</f>
        <v>0</v>
      </c>
      <c r="L329" s="166"/>
      <c r="M329" s="170"/>
      <c r="N329" s="171"/>
      <c r="O329" s="171"/>
      <c r="P329" s="172">
        <f>SUM(P330:P336)</f>
        <v>5.4626999999999999</v>
      </c>
      <c r="Q329" s="171"/>
      <c r="R329" s="172">
        <f>SUM(R330:R336)</f>
        <v>9.9616999999999997E-2</v>
      </c>
      <c r="S329" s="171"/>
      <c r="T329" s="173">
        <f>SUM(T330:T336)</f>
        <v>0</v>
      </c>
      <c r="AR329" s="167" t="s">
        <v>82</v>
      </c>
      <c r="AT329" s="174" t="s">
        <v>72</v>
      </c>
      <c r="AU329" s="174" t="s">
        <v>80</v>
      </c>
      <c r="AY329" s="167" t="s">
        <v>144</v>
      </c>
      <c r="BK329" s="175">
        <f>SUM(BK330:BK336)</f>
        <v>0</v>
      </c>
    </row>
    <row r="330" spans="1:65" s="100" customFormat="1" ht="33" customHeight="1">
      <c r="A330" s="96"/>
      <c r="B330" s="97"/>
      <c r="C330" s="178" t="s">
        <v>540</v>
      </c>
      <c r="D330" s="178" t="s">
        <v>146</v>
      </c>
      <c r="E330" s="179" t="s">
        <v>1203</v>
      </c>
      <c r="F330" s="180" t="s">
        <v>1204</v>
      </c>
      <c r="G330" s="181" t="s">
        <v>399</v>
      </c>
      <c r="H330" s="182">
        <v>4.0999999999999996</v>
      </c>
      <c r="I330" s="74"/>
      <c r="J330" s="183">
        <f t="shared" ref="J330:J336" si="0">ROUND(I330*H330,2)</f>
        <v>0</v>
      </c>
      <c r="K330" s="184"/>
      <c r="L330" s="97"/>
      <c r="M330" s="185" t="s">
        <v>1</v>
      </c>
      <c r="N330" s="186" t="s">
        <v>38</v>
      </c>
      <c r="O330" s="187">
        <v>0.35099999999999998</v>
      </c>
      <c r="P330" s="187">
        <f t="shared" ref="P330:P336" si="1">O330*H330</f>
        <v>1.4390999999999998</v>
      </c>
      <c r="Q330" s="187">
        <v>2.97E-3</v>
      </c>
      <c r="R330" s="187">
        <f t="shared" ref="R330:R336" si="2">Q330*H330</f>
        <v>1.2176999999999999E-2</v>
      </c>
      <c r="S330" s="187">
        <v>0</v>
      </c>
      <c r="T330" s="188">
        <f t="shared" ref="T330:T336" si="3">S330*H330</f>
        <v>0</v>
      </c>
      <c r="U330" s="96"/>
      <c r="V330" s="96"/>
      <c r="W330" s="96"/>
      <c r="X330" s="96"/>
      <c r="Y330" s="96"/>
      <c r="Z330" s="96"/>
      <c r="AA330" s="96"/>
      <c r="AB330" s="96"/>
      <c r="AC330" s="96"/>
      <c r="AD330" s="96"/>
      <c r="AE330" s="96"/>
      <c r="AR330" s="189" t="s">
        <v>265</v>
      </c>
      <c r="AT330" s="189" t="s">
        <v>146</v>
      </c>
      <c r="AU330" s="189" t="s">
        <v>82</v>
      </c>
      <c r="AY330" s="88" t="s">
        <v>144</v>
      </c>
      <c r="BE330" s="190">
        <f t="shared" ref="BE330:BE336" si="4">IF(N330="základní",J330,0)</f>
        <v>0</v>
      </c>
      <c r="BF330" s="190">
        <f t="shared" ref="BF330:BF336" si="5">IF(N330="snížená",J330,0)</f>
        <v>0</v>
      </c>
      <c r="BG330" s="190">
        <f t="shared" ref="BG330:BG336" si="6">IF(N330="zákl. přenesená",J330,0)</f>
        <v>0</v>
      </c>
      <c r="BH330" s="190">
        <f t="shared" ref="BH330:BH336" si="7">IF(N330="sníž. přenesená",J330,0)</f>
        <v>0</v>
      </c>
      <c r="BI330" s="190">
        <f t="shared" ref="BI330:BI336" si="8">IF(N330="nulová",J330,0)</f>
        <v>0</v>
      </c>
      <c r="BJ330" s="88" t="s">
        <v>80</v>
      </c>
      <c r="BK330" s="190">
        <f t="shared" ref="BK330:BK336" si="9">ROUND(I330*H330,2)</f>
        <v>0</v>
      </c>
      <c r="BL330" s="88" t="s">
        <v>265</v>
      </c>
      <c r="BM330" s="189" t="s">
        <v>1205</v>
      </c>
    </row>
    <row r="331" spans="1:65" s="100" customFormat="1" ht="24.2" customHeight="1">
      <c r="A331" s="96"/>
      <c r="B331" s="97"/>
      <c r="C331" s="178" t="s">
        <v>545</v>
      </c>
      <c r="D331" s="178" t="s">
        <v>146</v>
      </c>
      <c r="E331" s="179" t="s">
        <v>1206</v>
      </c>
      <c r="F331" s="180" t="s">
        <v>1207</v>
      </c>
      <c r="G331" s="181" t="s">
        <v>399</v>
      </c>
      <c r="H331" s="182">
        <v>6</v>
      </c>
      <c r="I331" s="74"/>
      <c r="J331" s="183">
        <f t="shared" si="0"/>
        <v>0</v>
      </c>
      <c r="K331" s="184"/>
      <c r="L331" s="97"/>
      <c r="M331" s="185" t="s">
        <v>1</v>
      </c>
      <c r="N331" s="186" t="s">
        <v>38</v>
      </c>
      <c r="O331" s="187">
        <v>0.35899999999999999</v>
      </c>
      <c r="P331" s="187">
        <f t="shared" si="1"/>
        <v>2.1539999999999999</v>
      </c>
      <c r="Q331" s="187">
        <v>2.9299999999999999E-3</v>
      </c>
      <c r="R331" s="187">
        <f t="shared" si="2"/>
        <v>1.7579999999999998E-2</v>
      </c>
      <c r="S331" s="187">
        <v>0</v>
      </c>
      <c r="T331" s="188">
        <f t="shared" si="3"/>
        <v>0</v>
      </c>
      <c r="U331" s="96"/>
      <c r="V331" s="96"/>
      <c r="W331" s="96"/>
      <c r="X331" s="96"/>
      <c r="Y331" s="96"/>
      <c r="Z331" s="96"/>
      <c r="AA331" s="96"/>
      <c r="AB331" s="96"/>
      <c r="AC331" s="96"/>
      <c r="AD331" s="96"/>
      <c r="AE331" s="96"/>
      <c r="AR331" s="189" t="s">
        <v>265</v>
      </c>
      <c r="AT331" s="189" t="s">
        <v>146</v>
      </c>
      <c r="AU331" s="189" t="s">
        <v>82</v>
      </c>
      <c r="AY331" s="88" t="s">
        <v>144</v>
      </c>
      <c r="BE331" s="190">
        <f t="shared" si="4"/>
        <v>0</v>
      </c>
      <c r="BF331" s="190">
        <f t="shared" si="5"/>
        <v>0</v>
      </c>
      <c r="BG331" s="190">
        <f t="shared" si="6"/>
        <v>0</v>
      </c>
      <c r="BH331" s="190">
        <f t="shared" si="7"/>
        <v>0</v>
      </c>
      <c r="BI331" s="190">
        <f t="shared" si="8"/>
        <v>0</v>
      </c>
      <c r="BJ331" s="88" t="s">
        <v>80</v>
      </c>
      <c r="BK331" s="190">
        <f t="shared" si="9"/>
        <v>0</v>
      </c>
      <c r="BL331" s="88" t="s">
        <v>265</v>
      </c>
      <c r="BM331" s="189" t="s">
        <v>1208</v>
      </c>
    </row>
    <row r="332" spans="1:65" s="100" customFormat="1" ht="24.2" customHeight="1">
      <c r="A332" s="96"/>
      <c r="B332" s="97"/>
      <c r="C332" s="178" t="s">
        <v>549</v>
      </c>
      <c r="D332" s="178" t="s">
        <v>146</v>
      </c>
      <c r="E332" s="179" t="s">
        <v>1209</v>
      </c>
      <c r="F332" s="180" t="s">
        <v>1210</v>
      </c>
      <c r="G332" s="181" t="s">
        <v>399</v>
      </c>
      <c r="H332" s="182">
        <v>8.1999999999999993</v>
      </c>
      <c r="I332" s="74"/>
      <c r="J332" s="183">
        <f t="shared" si="0"/>
        <v>0</v>
      </c>
      <c r="K332" s="184"/>
      <c r="L332" s="97"/>
      <c r="M332" s="185" t="s">
        <v>1</v>
      </c>
      <c r="N332" s="186" t="s">
        <v>38</v>
      </c>
      <c r="O332" s="187">
        <v>0</v>
      </c>
      <c r="P332" s="187">
        <f t="shared" si="1"/>
        <v>0</v>
      </c>
      <c r="Q332" s="187">
        <v>3.0000000000000001E-3</v>
      </c>
      <c r="R332" s="187">
        <f t="shared" si="2"/>
        <v>2.4599999999999997E-2</v>
      </c>
      <c r="S332" s="187">
        <v>0</v>
      </c>
      <c r="T332" s="188">
        <f t="shared" si="3"/>
        <v>0</v>
      </c>
      <c r="U332" s="96"/>
      <c r="V332" s="96"/>
      <c r="W332" s="96"/>
      <c r="X332" s="96"/>
      <c r="Y332" s="96"/>
      <c r="Z332" s="96"/>
      <c r="AA332" s="96"/>
      <c r="AB332" s="96"/>
      <c r="AC332" s="96"/>
      <c r="AD332" s="96"/>
      <c r="AE332" s="96"/>
      <c r="AR332" s="189" t="s">
        <v>265</v>
      </c>
      <c r="AT332" s="189" t="s">
        <v>146</v>
      </c>
      <c r="AU332" s="189" t="s">
        <v>82</v>
      </c>
      <c r="AY332" s="88" t="s">
        <v>144</v>
      </c>
      <c r="BE332" s="190">
        <f t="shared" si="4"/>
        <v>0</v>
      </c>
      <c r="BF332" s="190">
        <f t="shared" si="5"/>
        <v>0</v>
      </c>
      <c r="BG332" s="190">
        <f t="shared" si="6"/>
        <v>0</v>
      </c>
      <c r="BH332" s="190">
        <f t="shared" si="7"/>
        <v>0</v>
      </c>
      <c r="BI332" s="190">
        <f t="shared" si="8"/>
        <v>0</v>
      </c>
      <c r="BJ332" s="88" t="s">
        <v>80</v>
      </c>
      <c r="BK332" s="190">
        <f t="shared" si="9"/>
        <v>0</v>
      </c>
      <c r="BL332" s="88" t="s">
        <v>265</v>
      </c>
      <c r="BM332" s="189" t="s">
        <v>1211</v>
      </c>
    </row>
    <row r="333" spans="1:65" s="100" customFormat="1" ht="16.5" customHeight="1">
      <c r="A333" s="96"/>
      <c r="B333" s="97"/>
      <c r="C333" s="178" t="s">
        <v>554</v>
      </c>
      <c r="D333" s="178" t="s">
        <v>146</v>
      </c>
      <c r="E333" s="179" t="s">
        <v>1212</v>
      </c>
      <c r="F333" s="180" t="s">
        <v>1213</v>
      </c>
      <c r="G333" s="181" t="s">
        <v>399</v>
      </c>
      <c r="H333" s="182">
        <v>1</v>
      </c>
      <c r="I333" s="74"/>
      <c r="J333" s="183">
        <f t="shared" si="0"/>
        <v>0</v>
      </c>
      <c r="K333" s="184"/>
      <c r="L333" s="97"/>
      <c r="M333" s="185" t="s">
        <v>1</v>
      </c>
      <c r="N333" s="186" t="s">
        <v>38</v>
      </c>
      <c r="O333" s="187">
        <v>0</v>
      </c>
      <c r="P333" s="187">
        <f t="shared" si="1"/>
        <v>0</v>
      </c>
      <c r="Q333" s="187">
        <v>3.9300000000000003E-3</v>
      </c>
      <c r="R333" s="187">
        <f t="shared" si="2"/>
        <v>3.9300000000000003E-3</v>
      </c>
      <c r="S333" s="187">
        <v>0</v>
      </c>
      <c r="T333" s="188">
        <f t="shared" si="3"/>
        <v>0</v>
      </c>
      <c r="U333" s="96"/>
      <c r="V333" s="96"/>
      <c r="W333" s="96"/>
      <c r="X333" s="96"/>
      <c r="Y333" s="96"/>
      <c r="Z333" s="96"/>
      <c r="AA333" s="96"/>
      <c r="AB333" s="96"/>
      <c r="AC333" s="96"/>
      <c r="AD333" s="96"/>
      <c r="AE333" s="96"/>
      <c r="AR333" s="189" t="s">
        <v>265</v>
      </c>
      <c r="AT333" s="189" t="s">
        <v>146</v>
      </c>
      <c r="AU333" s="189" t="s">
        <v>82</v>
      </c>
      <c r="AY333" s="88" t="s">
        <v>144</v>
      </c>
      <c r="BE333" s="190">
        <f t="shared" si="4"/>
        <v>0</v>
      </c>
      <c r="BF333" s="190">
        <f t="shared" si="5"/>
        <v>0</v>
      </c>
      <c r="BG333" s="190">
        <f t="shared" si="6"/>
        <v>0</v>
      </c>
      <c r="BH333" s="190">
        <f t="shared" si="7"/>
        <v>0</v>
      </c>
      <c r="BI333" s="190">
        <f t="shared" si="8"/>
        <v>0</v>
      </c>
      <c r="BJ333" s="88" t="s">
        <v>80</v>
      </c>
      <c r="BK333" s="190">
        <f t="shared" si="9"/>
        <v>0</v>
      </c>
      <c r="BL333" s="88" t="s">
        <v>265</v>
      </c>
      <c r="BM333" s="189" t="s">
        <v>1214</v>
      </c>
    </row>
    <row r="334" spans="1:65" s="100" customFormat="1" ht="24.2" customHeight="1">
      <c r="A334" s="96"/>
      <c r="B334" s="97"/>
      <c r="C334" s="178" t="s">
        <v>558</v>
      </c>
      <c r="D334" s="178" t="s">
        <v>146</v>
      </c>
      <c r="E334" s="179" t="s">
        <v>1215</v>
      </c>
      <c r="F334" s="180" t="s">
        <v>1216</v>
      </c>
      <c r="G334" s="181" t="s">
        <v>399</v>
      </c>
      <c r="H334" s="182">
        <v>8.1999999999999993</v>
      </c>
      <c r="I334" s="74"/>
      <c r="J334" s="183">
        <f t="shared" si="0"/>
        <v>0</v>
      </c>
      <c r="K334" s="184"/>
      <c r="L334" s="97"/>
      <c r="M334" s="185" t="s">
        <v>1</v>
      </c>
      <c r="N334" s="186" t="s">
        <v>38</v>
      </c>
      <c r="O334" s="187">
        <v>0.22800000000000001</v>
      </c>
      <c r="P334" s="187">
        <f t="shared" si="1"/>
        <v>1.8695999999999999</v>
      </c>
      <c r="Q334" s="187">
        <v>2.0300000000000001E-3</v>
      </c>
      <c r="R334" s="187">
        <f t="shared" si="2"/>
        <v>1.6646000000000001E-2</v>
      </c>
      <c r="S334" s="187">
        <v>0</v>
      </c>
      <c r="T334" s="188">
        <f t="shared" si="3"/>
        <v>0</v>
      </c>
      <c r="U334" s="96"/>
      <c r="V334" s="96"/>
      <c r="W334" s="96"/>
      <c r="X334" s="96"/>
      <c r="Y334" s="96"/>
      <c r="Z334" s="96"/>
      <c r="AA334" s="96"/>
      <c r="AB334" s="96"/>
      <c r="AC334" s="96"/>
      <c r="AD334" s="96"/>
      <c r="AE334" s="96"/>
      <c r="AR334" s="189" t="s">
        <v>265</v>
      </c>
      <c r="AT334" s="189" t="s">
        <v>146</v>
      </c>
      <c r="AU334" s="189" t="s">
        <v>82</v>
      </c>
      <c r="AY334" s="88" t="s">
        <v>144</v>
      </c>
      <c r="BE334" s="190">
        <f t="shared" si="4"/>
        <v>0</v>
      </c>
      <c r="BF334" s="190">
        <f t="shared" si="5"/>
        <v>0</v>
      </c>
      <c r="BG334" s="190">
        <f t="shared" si="6"/>
        <v>0</v>
      </c>
      <c r="BH334" s="190">
        <f t="shared" si="7"/>
        <v>0</v>
      </c>
      <c r="BI334" s="190">
        <f t="shared" si="8"/>
        <v>0</v>
      </c>
      <c r="BJ334" s="88" t="s">
        <v>80</v>
      </c>
      <c r="BK334" s="190">
        <f t="shared" si="9"/>
        <v>0</v>
      </c>
      <c r="BL334" s="88" t="s">
        <v>265</v>
      </c>
      <c r="BM334" s="189" t="s">
        <v>1217</v>
      </c>
    </row>
    <row r="335" spans="1:65" s="100" customFormat="1" ht="24.2" customHeight="1">
      <c r="A335" s="96"/>
      <c r="B335" s="97"/>
      <c r="C335" s="178" t="s">
        <v>562</v>
      </c>
      <c r="D335" s="178" t="s">
        <v>146</v>
      </c>
      <c r="E335" s="179" t="s">
        <v>1218</v>
      </c>
      <c r="F335" s="180" t="s">
        <v>1219</v>
      </c>
      <c r="G335" s="181" t="s">
        <v>399</v>
      </c>
      <c r="H335" s="182">
        <v>6.8</v>
      </c>
      <c r="I335" s="74"/>
      <c r="J335" s="183">
        <f t="shared" si="0"/>
        <v>0</v>
      </c>
      <c r="K335" s="184"/>
      <c r="L335" s="97"/>
      <c r="M335" s="185" t="s">
        <v>1</v>
      </c>
      <c r="N335" s="186" t="s">
        <v>38</v>
      </c>
      <c r="O335" s="187">
        <v>0</v>
      </c>
      <c r="P335" s="187">
        <f t="shared" si="1"/>
        <v>0</v>
      </c>
      <c r="Q335" s="187">
        <v>3.63E-3</v>
      </c>
      <c r="R335" s="187">
        <f t="shared" si="2"/>
        <v>2.4683999999999998E-2</v>
      </c>
      <c r="S335" s="187">
        <v>0</v>
      </c>
      <c r="T335" s="188">
        <f t="shared" si="3"/>
        <v>0</v>
      </c>
      <c r="U335" s="96"/>
      <c r="V335" s="96"/>
      <c r="W335" s="96"/>
      <c r="X335" s="96"/>
      <c r="Y335" s="96"/>
      <c r="Z335" s="96"/>
      <c r="AA335" s="96"/>
      <c r="AB335" s="96"/>
      <c r="AC335" s="96"/>
      <c r="AD335" s="96"/>
      <c r="AE335" s="96"/>
      <c r="AR335" s="189" t="s">
        <v>265</v>
      </c>
      <c r="AT335" s="189" t="s">
        <v>146</v>
      </c>
      <c r="AU335" s="189" t="s">
        <v>82</v>
      </c>
      <c r="AY335" s="88" t="s">
        <v>144</v>
      </c>
      <c r="BE335" s="190">
        <f t="shared" si="4"/>
        <v>0</v>
      </c>
      <c r="BF335" s="190">
        <f t="shared" si="5"/>
        <v>0</v>
      </c>
      <c r="BG335" s="190">
        <f t="shared" si="6"/>
        <v>0</v>
      </c>
      <c r="BH335" s="190">
        <f t="shared" si="7"/>
        <v>0</v>
      </c>
      <c r="BI335" s="190">
        <f t="shared" si="8"/>
        <v>0</v>
      </c>
      <c r="BJ335" s="88" t="s">
        <v>80</v>
      </c>
      <c r="BK335" s="190">
        <f t="shared" si="9"/>
        <v>0</v>
      </c>
      <c r="BL335" s="88" t="s">
        <v>265</v>
      </c>
      <c r="BM335" s="189" t="s">
        <v>1220</v>
      </c>
    </row>
    <row r="336" spans="1:65" s="100" customFormat="1" ht="24.2" customHeight="1">
      <c r="A336" s="96"/>
      <c r="B336" s="97"/>
      <c r="C336" s="178" t="s">
        <v>567</v>
      </c>
      <c r="D336" s="178" t="s">
        <v>146</v>
      </c>
      <c r="E336" s="179" t="s">
        <v>1221</v>
      </c>
      <c r="F336" s="180" t="s">
        <v>1222</v>
      </c>
      <c r="G336" s="181" t="s">
        <v>188</v>
      </c>
      <c r="H336" s="182">
        <v>0.1</v>
      </c>
      <c r="I336" s="74"/>
      <c r="J336" s="183">
        <f t="shared" si="0"/>
        <v>0</v>
      </c>
      <c r="K336" s="184"/>
      <c r="L336" s="97"/>
      <c r="M336" s="185" t="s">
        <v>1</v>
      </c>
      <c r="N336" s="186" t="s">
        <v>38</v>
      </c>
      <c r="O336" s="187">
        <v>0</v>
      </c>
      <c r="P336" s="187">
        <f t="shared" si="1"/>
        <v>0</v>
      </c>
      <c r="Q336" s="187">
        <v>0</v>
      </c>
      <c r="R336" s="187">
        <f t="shared" si="2"/>
        <v>0</v>
      </c>
      <c r="S336" s="187">
        <v>0</v>
      </c>
      <c r="T336" s="188">
        <f t="shared" si="3"/>
        <v>0</v>
      </c>
      <c r="U336" s="96"/>
      <c r="V336" s="96"/>
      <c r="W336" s="96"/>
      <c r="X336" s="96"/>
      <c r="Y336" s="96"/>
      <c r="Z336" s="96"/>
      <c r="AA336" s="96"/>
      <c r="AB336" s="96"/>
      <c r="AC336" s="96"/>
      <c r="AD336" s="96"/>
      <c r="AE336" s="96"/>
      <c r="AR336" s="189" t="s">
        <v>265</v>
      </c>
      <c r="AT336" s="189" t="s">
        <v>146</v>
      </c>
      <c r="AU336" s="189" t="s">
        <v>82</v>
      </c>
      <c r="AY336" s="88" t="s">
        <v>144</v>
      </c>
      <c r="BE336" s="190">
        <f t="shared" si="4"/>
        <v>0</v>
      </c>
      <c r="BF336" s="190">
        <f t="shared" si="5"/>
        <v>0</v>
      </c>
      <c r="BG336" s="190">
        <f t="shared" si="6"/>
        <v>0</v>
      </c>
      <c r="BH336" s="190">
        <f t="shared" si="7"/>
        <v>0</v>
      </c>
      <c r="BI336" s="190">
        <f t="shared" si="8"/>
        <v>0</v>
      </c>
      <c r="BJ336" s="88" t="s">
        <v>80</v>
      </c>
      <c r="BK336" s="190">
        <f t="shared" si="9"/>
        <v>0</v>
      </c>
      <c r="BL336" s="88" t="s">
        <v>265</v>
      </c>
      <c r="BM336" s="189" t="s">
        <v>1223</v>
      </c>
    </row>
    <row r="337" spans="1:65" s="165" customFormat="1" ht="22.9" customHeight="1">
      <c r="B337" s="166"/>
      <c r="D337" s="167" t="s">
        <v>72</v>
      </c>
      <c r="E337" s="176" t="s">
        <v>667</v>
      </c>
      <c r="F337" s="176" t="s">
        <v>668</v>
      </c>
      <c r="I337" s="237"/>
      <c r="J337" s="177">
        <f>BK337</f>
        <v>0</v>
      </c>
      <c r="L337" s="166"/>
      <c r="M337" s="170"/>
      <c r="N337" s="171"/>
      <c r="O337" s="171"/>
      <c r="P337" s="172">
        <f>SUM(P338:P343)</f>
        <v>2.5463279999999999</v>
      </c>
      <c r="Q337" s="171"/>
      <c r="R337" s="172">
        <f>SUM(R338:R343)</f>
        <v>5.7325000000000001E-2</v>
      </c>
      <c r="S337" s="171"/>
      <c r="T337" s="173">
        <f>SUM(T338:T343)</f>
        <v>0</v>
      </c>
      <c r="AR337" s="167" t="s">
        <v>82</v>
      </c>
      <c r="AT337" s="174" t="s">
        <v>72</v>
      </c>
      <c r="AU337" s="174" t="s">
        <v>80</v>
      </c>
      <c r="AY337" s="167" t="s">
        <v>144</v>
      </c>
      <c r="BK337" s="175">
        <f>SUM(BK338:BK343)</f>
        <v>0</v>
      </c>
    </row>
    <row r="338" spans="1:65" s="100" customFormat="1" ht="33" customHeight="1">
      <c r="A338" s="96"/>
      <c r="B338" s="97"/>
      <c r="C338" s="178" t="s">
        <v>572</v>
      </c>
      <c r="D338" s="178" t="s">
        <v>146</v>
      </c>
      <c r="E338" s="179" t="s">
        <v>1224</v>
      </c>
      <c r="F338" s="180" t="s">
        <v>1225</v>
      </c>
      <c r="G338" s="181" t="s">
        <v>232</v>
      </c>
      <c r="H338" s="182">
        <v>1.5</v>
      </c>
      <c r="I338" s="74"/>
      <c r="J338" s="183">
        <f>ROUND(I338*H338,2)</f>
        <v>0</v>
      </c>
      <c r="K338" s="184"/>
      <c r="L338" s="97"/>
      <c r="M338" s="185" t="s">
        <v>1</v>
      </c>
      <c r="N338" s="186" t="s">
        <v>38</v>
      </c>
      <c r="O338" s="187">
        <v>1.591</v>
      </c>
      <c r="P338" s="187">
        <f>O338*H338</f>
        <v>2.3864999999999998</v>
      </c>
      <c r="Q338" s="187">
        <v>2.7E-4</v>
      </c>
      <c r="R338" s="187">
        <f>Q338*H338</f>
        <v>4.0499999999999998E-4</v>
      </c>
      <c r="S338" s="187">
        <v>0</v>
      </c>
      <c r="T338" s="188">
        <f>S338*H338</f>
        <v>0</v>
      </c>
      <c r="U338" s="96"/>
      <c r="V338" s="96"/>
      <c r="W338" s="96"/>
      <c r="X338" s="96"/>
      <c r="Y338" s="96"/>
      <c r="Z338" s="96"/>
      <c r="AA338" s="96"/>
      <c r="AB338" s="96"/>
      <c r="AC338" s="96"/>
      <c r="AD338" s="96"/>
      <c r="AE338" s="96"/>
      <c r="AR338" s="189" t="s">
        <v>265</v>
      </c>
      <c r="AT338" s="189" t="s">
        <v>146</v>
      </c>
      <c r="AU338" s="189" t="s">
        <v>82</v>
      </c>
      <c r="AY338" s="88" t="s">
        <v>144</v>
      </c>
      <c r="BE338" s="190">
        <f>IF(N338="základní",J338,0)</f>
        <v>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88" t="s">
        <v>80</v>
      </c>
      <c r="BK338" s="190">
        <f>ROUND(I338*H338,2)</f>
        <v>0</v>
      </c>
      <c r="BL338" s="88" t="s">
        <v>265</v>
      </c>
      <c r="BM338" s="189" t="s">
        <v>1226</v>
      </c>
    </row>
    <row r="339" spans="1:65" s="100" customFormat="1" ht="16.5" customHeight="1">
      <c r="A339" s="96"/>
      <c r="B339" s="97"/>
      <c r="C339" s="215" t="s">
        <v>576</v>
      </c>
      <c r="D339" s="215" t="s">
        <v>185</v>
      </c>
      <c r="E339" s="216" t="s">
        <v>1227</v>
      </c>
      <c r="F339" s="217" t="s">
        <v>1228</v>
      </c>
      <c r="G339" s="218" t="s">
        <v>299</v>
      </c>
      <c r="H339" s="219">
        <v>1</v>
      </c>
      <c r="I339" s="75"/>
      <c r="J339" s="220">
        <f>ROUND(I339*H339,2)</f>
        <v>0</v>
      </c>
      <c r="K339" s="221"/>
      <c r="L339" s="222"/>
      <c r="M339" s="223" t="s">
        <v>1</v>
      </c>
      <c r="N339" s="224" t="s">
        <v>38</v>
      </c>
      <c r="O339" s="187">
        <v>0</v>
      </c>
      <c r="P339" s="187">
        <f>O339*H339</f>
        <v>0</v>
      </c>
      <c r="Q339" s="187">
        <v>3.056E-2</v>
      </c>
      <c r="R339" s="187">
        <f>Q339*H339</f>
        <v>3.056E-2</v>
      </c>
      <c r="S339" s="187">
        <v>0</v>
      </c>
      <c r="T339" s="188">
        <f>S339*H339</f>
        <v>0</v>
      </c>
      <c r="U339" s="96"/>
      <c r="V339" s="96"/>
      <c r="W339" s="96"/>
      <c r="X339" s="96"/>
      <c r="Y339" s="96"/>
      <c r="Z339" s="96"/>
      <c r="AA339" s="96"/>
      <c r="AB339" s="96"/>
      <c r="AC339" s="96"/>
      <c r="AD339" s="96"/>
      <c r="AE339" s="96"/>
      <c r="AR339" s="189" t="s">
        <v>358</v>
      </c>
      <c r="AT339" s="189" t="s">
        <v>185</v>
      </c>
      <c r="AU339" s="189" t="s">
        <v>82</v>
      </c>
      <c r="AY339" s="88" t="s">
        <v>144</v>
      </c>
      <c r="BE339" s="190">
        <f>IF(N339="základní",J339,0)</f>
        <v>0</v>
      </c>
      <c r="BF339" s="190">
        <f>IF(N339="snížená",J339,0)</f>
        <v>0</v>
      </c>
      <c r="BG339" s="190">
        <f>IF(N339="zákl. přenesená",J339,0)</f>
        <v>0</v>
      </c>
      <c r="BH339" s="190">
        <f>IF(N339="sníž. přenesená",J339,0)</f>
        <v>0</v>
      </c>
      <c r="BI339" s="190">
        <f>IF(N339="nulová",J339,0)</f>
        <v>0</v>
      </c>
      <c r="BJ339" s="88" t="s">
        <v>80</v>
      </c>
      <c r="BK339" s="190">
        <f>ROUND(I339*H339,2)</f>
        <v>0</v>
      </c>
      <c r="BL339" s="88" t="s">
        <v>265</v>
      </c>
      <c r="BM339" s="189" t="s">
        <v>1229</v>
      </c>
    </row>
    <row r="340" spans="1:65" s="100" customFormat="1" ht="24.2" customHeight="1">
      <c r="A340" s="96"/>
      <c r="B340" s="97"/>
      <c r="C340" s="178" t="s">
        <v>580</v>
      </c>
      <c r="D340" s="178" t="s">
        <v>146</v>
      </c>
      <c r="E340" s="179" t="s">
        <v>670</v>
      </c>
      <c r="F340" s="180" t="s">
        <v>671</v>
      </c>
      <c r="G340" s="181" t="s">
        <v>299</v>
      </c>
      <c r="H340" s="182">
        <v>1</v>
      </c>
      <c r="I340" s="74"/>
      <c r="J340" s="183">
        <f>ROUND(I340*H340,2)</f>
        <v>0</v>
      </c>
      <c r="K340" s="184"/>
      <c r="L340" s="97"/>
      <c r="M340" s="185" t="s">
        <v>1</v>
      </c>
      <c r="N340" s="186" t="s">
        <v>38</v>
      </c>
      <c r="O340" s="187">
        <v>0</v>
      </c>
      <c r="P340" s="187">
        <f>O340*H340</f>
        <v>0</v>
      </c>
      <c r="Q340" s="187">
        <v>9.2000000000000003E-4</v>
      </c>
      <c r="R340" s="187">
        <f>Q340*H340</f>
        <v>9.2000000000000003E-4</v>
      </c>
      <c r="S340" s="187">
        <v>0</v>
      </c>
      <c r="T340" s="188">
        <f>S340*H340</f>
        <v>0</v>
      </c>
      <c r="U340" s="96"/>
      <c r="V340" s="96"/>
      <c r="W340" s="96"/>
      <c r="X340" s="96"/>
      <c r="Y340" s="96"/>
      <c r="Z340" s="96"/>
      <c r="AA340" s="96"/>
      <c r="AB340" s="96"/>
      <c r="AC340" s="96"/>
      <c r="AD340" s="96"/>
      <c r="AE340" s="96"/>
      <c r="AR340" s="189" t="s">
        <v>265</v>
      </c>
      <c r="AT340" s="189" t="s">
        <v>146</v>
      </c>
      <c r="AU340" s="189" t="s">
        <v>82</v>
      </c>
      <c r="AY340" s="88" t="s">
        <v>144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88" t="s">
        <v>80</v>
      </c>
      <c r="BK340" s="190">
        <f>ROUND(I340*H340,2)</f>
        <v>0</v>
      </c>
      <c r="BL340" s="88" t="s">
        <v>265</v>
      </c>
      <c r="BM340" s="189" t="s">
        <v>1230</v>
      </c>
    </row>
    <row r="341" spans="1:65" s="100" customFormat="1" ht="16.5" customHeight="1">
      <c r="A341" s="96"/>
      <c r="B341" s="97"/>
      <c r="C341" s="215" t="s">
        <v>585</v>
      </c>
      <c r="D341" s="215" t="s">
        <v>185</v>
      </c>
      <c r="E341" s="216" t="s">
        <v>1231</v>
      </c>
      <c r="F341" s="217" t="s">
        <v>1232</v>
      </c>
      <c r="G341" s="218" t="s">
        <v>299</v>
      </c>
      <c r="H341" s="219">
        <v>1</v>
      </c>
      <c r="I341" s="75"/>
      <c r="J341" s="220">
        <f>ROUND(I341*H341,2)</f>
        <v>0</v>
      </c>
      <c r="K341" s="221"/>
      <c r="L341" s="222"/>
      <c r="M341" s="223" t="s">
        <v>1</v>
      </c>
      <c r="N341" s="224" t="s">
        <v>38</v>
      </c>
      <c r="O341" s="187">
        <v>0</v>
      </c>
      <c r="P341" s="187">
        <f>O341*H341</f>
        <v>0</v>
      </c>
      <c r="Q341" s="187">
        <v>2.5440000000000001E-2</v>
      </c>
      <c r="R341" s="187">
        <f>Q341*H341</f>
        <v>2.5440000000000001E-2</v>
      </c>
      <c r="S341" s="187">
        <v>0</v>
      </c>
      <c r="T341" s="188">
        <f>S341*H341</f>
        <v>0</v>
      </c>
      <c r="U341" s="96"/>
      <c r="V341" s="96"/>
      <c r="W341" s="96"/>
      <c r="X341" s="96"/>
      <c r="Y341" s="96"/>
      <c r="Z341" s="96"/>
      <c r="AA341" s="96"/>
      <c r="AB341" s="96"/>
      <c r="AC341" s="96"/>
      <c r="AD341" s="96"/>
      <c r="AE341" s="96"/>
      <c r="AR341" s="189" t="s">
        <v>358</v>
      </c>
      <c r="AT341" s="189" t="s">
        <v>185</v>
      </c>
      <c r="AU341" s="189" t="s">
        <v>82</v>
      </c>
      <c r="AY341" s="88" t="s">
        <v>144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88" t="s">
        <v>80</v>
      </c>
      <c r="BK341" s="190">
        <f>ROUND(I341*H341,2)</f>
        <v>0</v>
      </c>
      <c r="BL341" s="88" t="s">
        <v>265</v>
      </c>
      <c r="BM341" s="189" t="s">
        <v>1233</v>
      </c>
    </row>
    <row r="342" spans="1:65" s="100" customFormat="1" ht="19.5">
      <c r="A342" s="96"/>
      <c r="B342" s="97"/>
      <c r="C342" s="96"/>
      <c r="D342" s="193" t="s">
        <v>283</v>
      </c>
      <c r="E342" s="96"/>
      <c r="F342" s="225" t="s">
        <v>677</v>
      </c>
      <c r="G342" s="96"/>
      <c r="H342" s="96"/>
      <c r="I342" s="238"/>
      <c r="J342" s="96"/>
      <c r="K342" s="96"/>
      <c r="L342" s="97"/>
      <c r="M342" s="226"/>
      <c r="N342" s="227"/>
      <c r="O342" s="228"/>
      <c r="P342" s="228"/>
      <c r="Q342" s="228"/>
      <c r="R342" s="228"/>
      <c r="S342" s="228"/>
      <c r="T342" s="229"/>
      <c r="U342" s="96"/>
      <c r="V342" s="96"/>
      <c r="W342" s="96"/>
      <c r="X342" s="96"/>
      <c r="Y342" s="96"/>
      <c r="Z342" s="96"/>
      <c r="AA342" s="96"/>
      <c r="AB342" s="96"/>
      <c r="AC342" s="96"/>
      <c r="AD342" s="96"/>
      <c r="AE342" s="96"/>
      <c r="AT342" s="88" t="s">
        <v>283</v>
      </c>
      <c r="AU342" s="88" t="s">
        <v>82</v>
      </c>
    </row>
    <row r="343" spans="1:65" s="100" customFormat="1" ht="24.2" customHeight="1">
      <c r="A343" s="96"/>
      <c r="B343" s="97"/>
      <c r="C343" s="178" t="s">
        <v>589</v>
      </c>
      <c r="D343" s="178" t="s">
        <v>146</v>
      </c>
      <c r="E343" s="179" t="s">
        <v>687</v>
      </c>
      <c r="F343" s="180" t="s">
        <v>688</v>
      </c>
      <c r="G343" s="181" t="s">
        <v>188</v>
      </c>
      <c r="H343" s="182">
        <v>5.7000000000000002E-2</v>
      </c>
      <c r="I343" s="74"/>
      <c r="J343" s="183">
        <f>ROUND(I343*H343,2)</f>
        <v>0</v>
      </c>
      <c r="K343" s="184"/>
      <c r="L343" s="97"/>
      <c r="M343" s="185" t="s">
        <v>1</v>
      </c>
      <c r="N343" s="186" t="s">
        <v>38</v>
      </c>
      <c r="O343" s="187">
        <v>2.8039999999999998</v>
      </c>
      <c r="P343" s="187">
        <f>O343*H343</f>
        <v>0.159828</v>
      </c>
      <c r="Q343" s="187">
        <v>0</v>
      </c>
      <c r="R343" s="187">
        <f>Q343*H343</f>
        <v>0</v>
      </c>
      <c r="S343" s="187">
        <v>0</v>
      </c>
      <c r="T343" s="188">
        <f>S343*H343</f>
        <v>0</v>
      </c>
      <c r="U343" s="96"/>
      <c r="V343" s="96"/>
      <c r="W343" s="96"/>
      <c r="X343" s="96"/>
      <c r="Y343" s="96"/>
      <c r="Z343" s="96"/>
      <c r="AA343" s="96"/>
      <c r="AB343" s="96"/>
      <c r="AC343" s="96"/>
      <c r="AD343" s="96"/>
      <c r="AE343" s="96"/>
      <c r="AR343" s="189" t="s">
        <v>265</v>
      </c>
      <c r="AT343" s="189" t="s">
        <v>146</v>
      </c>
      <c r="AU343" s="189" t="s">
        <v>82</v>
      </c>
      <c r="AY343" s="88" t="s">
        <v>144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88" t="s">
        <v>80</v>
      </c>
      <c r="BK343" s="190">
        <f>ROUND(I343*H343,2)</f>
        <v>0</v>
      </c>
      <c r="BL343" s="88" t="s">
        <v>265</v>
      </c>
      <c r="BM343" s="189" t="s">
        <v>1234</v>
      </c>
    </row>
    <row r="344" spans="1:65" s="165" customFormat="1" ht="22.9" customHeight="1">
      <c r="B344" s="166"/>
      <c r="D344" s="167" t="s">
        <v>72</v>
      </c>
      <c r="E344" s="176" t="s">
        <v>690</v>
      </c>
      <c r="F344" s="176" t="s">
        <v>691</v>
      </c>
      <c r="I344" s="237"/>
      <c r="J344" s="177">
        <f>BK344</f>
        <v>0</v>
      </c>
      <c r="L344" s="166"/>
      <c r="M344" s="170"/>
      <c r="N344" s="171"/>
      <c r="O344" s="171"/>
      <c r="P344" s="172">
        <f>SUM(P345:P357)</f>
        <v>6.9250000000000007</v>
      </c>
      <c r="Q344" s="171"/>
      <c r="R344" s="172">
        <f>SUM(R345:R357)</f>
        <v>0</v>
      </c>
      <c r="S344" s="171"/>
      <c r="T344" s="173">
        <f>SUM(T345:T357)</f>
        <v>0</v>
      </c>
      <c r="AR344" s="167" t="s">
        <v>82</v>
      </c>
      <c r="AT344" s="174" t="s">
        <v>72</v>
      </c>
      <c r="AU344" s="174" t="s">
        <v>80</v>
      </c>
      <c r="AY344" s="167" t="s">
        <v>144</v>
      </c>
      <c r="BK344" s="175">
        <f>SUM(BK345:BK357)</f>
        <v>0</v>
      </c>
    </row>
    <row r="345" spans="1:65" s="100" customFormat="1" ht="16.5" customHeight="1">
      <c r="A345" s="96"/>
      <c r="B345" s="97"/>
      <c r="C345" s="178" t="s">
        <v>593</v>
      </c>
      <c r="D345" s="178" t="s">
        <v>146</v>
      </c>
      <c r="E345" s="179" t="s">
        <v>1235</v>
      </c>
      <c r="F345" s="180" t="s">
        <v>1236</v>
      </c>
      <c r="G345" s="181" t="s">
        <v>299</v>
      </c>
      <c r="H345" s="182">
        <v>1</v>
      </c>
      <c r="I345" s="74"/>
      <c r="J345" s="183">
        <f>ROUND(I345*H345,2)</f>
        <v>0</v>
      </c>
      <c r="K345" s="184"/>
      <c r="L345" s="97"/>
      <c r="M345" s="185" t="s">
        <v>1</v>
      </c>
      <c r="N345" s="186" t="s">
        <v>38</v>
      </c>
      <c r="O345" s="187">
        <v>0</v>
      </c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U345" s="96"/>
      <c r="V345" s="96"/>
      <c r="W345" s="96"/>
      <c r="X345" s="96"/>
      <c r="Y345" s="96"/>
      <c r="Z345" s="96"/>
      <c r="AA345" s="96"/>
      <c r="AB345" s="96"/>
      <c r="AC345" s="96"/>
      <c r="AD345" s="96"/>
      <c r="AE345" s="96"/>
      <c r="AR345" s="189" t="s">
        <v>265</v>
      </c>
      <c r="AT345" s="189" t="s">
        <v>146</v>
      </c>
      <c r="AU345" s="189" t="s">
        <v>82</v>
      </c>
      <c r="AY345" s="88" t="s">
        <v>144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88" t="s">
        <v>80</v>
      </c>
      <c r="BK345" s="190">
        <f>ROUND(I345*H345,2)</f>
        <v>0</v>
      </c>
      <c r="BL345" s="88" t="s">
        <v>265</v>
      </c>
      <c r="BM345" s="189" t="s">
        <v>1237</v>
      </c>
    </row>
    <row r="346" spans="1:65" s="100" customFormat="1" ht="29.25">
      <c r="A346" s="96"/>
      <c r="B346" s="97"/>
      <c r="C346" s="96"/>
      <c r="D346" s="193" t="s">
        <v>283</v>
      </c>
      <c r="E346" s="96"/>
      <c r="F346" s="225" t="s">
        <v>1238</v>
      </c>
      <c r="G346" s="96"/>
      <c r="H346" s="96"/>
      <c r="I346" s="238"/>
      <c r="J346" s="96"/>
      <c r="K346" s="96"/>
      <c r="L346" s="97"/>
      <c r="M346" s="226"/>
      <c r="N346" s="227"/>
      <c r="O346" s="228"/>
      <c r="P346" s="228"/>
      <c r="Q346" s="228"/>
      <c r="R346" s="228"/>
      <c r="S346" s="228"/>
      <c r="T346" s="229"/>
      <c r="U346" s="96"/>
      <c r="V346" s="96"/>
      <c r="W346" s="96"/>
      <c r="X346" s="96"/>
      <c r="Y346" s="96"/>
      <c r="Z346" s="96"/>
      <c r="AA346" s="96"/>
      <c r="AB346" s="96"/>
      <c r="AC346" s="96"/>
      <c r="AD346" s="96"/>
      <c r="AE346" s="96"/>
      <c r="AT346" s="88" t="s">
        <v>283</v>
      </c>
      <c r="AU346" s="88" t="s">
        <v>82</v>
      </c>
    </row>
    <row r="347" spans="1:65" s="100" customFormat="1" ht="16.5" customHeight="1">
      <c r="A347" s="96"/>
      <c r="B347" s="97"/>
      <c r="C347" s="215" t="s">
        <v>597</v>
      </c>
      <c r="D347" s="215" t="s">
        <v>185</v>
      </c>
      <c r="E347" s="216" t="s">
        <v>1239</v>
      </c>
      <c r="F347" s="217" t="s">
        <v>1240</v>
      </c>
      <c r="G347" s="218" t="s">
        <v>299</v>
      </c>
      <c r="H347" s="219">
        <v>1</v>
      </c>
      <c r="I347" s="75"/>
      <c r="J347" s="220">
        <f>ROUND(I347*H347,2)</f>
        <v>0</v>
      </c>
      <c r="K347" s="221"/>
      <c r="L347" s="222"/>
      <c r="M347" s="223" t="s">
        <v>1</v>
      </c>
      <c r="N347" s="224" t="s">
        <v>38</v>
      </c>
      <c r="O347" s="187">
        <v>0</v>
      </c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96"/>
      <c r="V347" s="96"/>
      <c r="W347" s="96"/>
      <c r="X347" s="96"/>
      <c r="Y347" s="96"/>
      <c r="Z347" s="96"/>
      <c r="AA347" s="96"/>
      <c r="AB347" s="96"/>
      <c r="AC347" s="96"/>
      <c r="AD347" s="96"/>
      <c r="AE347" s="96"/>
      <c r="AR347" s="189" t="s">
        <v>358</v>
      </c>
      <c r="AT347" s="189" t="s">
        <v>185</v>
      </c>
      <c r="AU347" s="189" t="s">
        <v>82</v>
      </c>
      <c r="AY347" s="88" t="s">
        <v>144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88" t="s">
        <v>80</v>
      </c>
      <c r="BK347" s="190">
        <f>ROUND(I347*H347,2)</f>
        <v>0</v>
      </c>
      <c r="BL347" s="88" t="s">
        <v>265</v>
      </c>
      <c r="BM347" s="189" t="s">
        <v>1241</v>
      </c>
    </row>
    <row r="348" spans="1:65" s="100" customFormat="1" ht="97.5">
      <c r="A348" s="96"/>
      <c r="B348" s="97"/>
      <c r="C348" s="96"/>
      <c r="D348" s="193" t="s">
        <v>283</v>
      </c>
      <c r="E348" s="96"/>
      <c r="F348" s="225" t="s">
        <v>1242</v>
      </c>
      <c r="G348" s="96"/>
      <c r="H348" s="96"/>
      <c r="I348" s="238"/>
      <c r="J348" s="96"/>
      <c r="K348" s="96"/>
      <c r="L348" s="97"/>
      <c r="M348" s="226"/>
      <c r="N348" s="227"/>
      <c r="O348" s="228"/>
      <c r="P348" s="228"/>
      <c r="Q348" s="228"/>
      <c r="R348" s="228"/>
      <c r="S348" s="228"/>
      <c r="T348" s="229"/>
      <c r="U348" s="96"/>
      <c r="V348" s="96"/>
      <c r="W348" s="96"/>
      <c r="X348" s="96"/>
      <c r="Y348" s="96"/>
      <c r="Z348" s="96"/>
      <c r="AA348" s="96"/>
      <c r="AB348" s="96"/>
      <c r="AC348" s="96"/>
      <c r="AD348" s="96"/>
      <c r="AE348" s="96"/>
      <c r="AT348" s="88" t="s">
        <v>283</v>
      </c>
      <c r="AU348" s="88" t="s">
        <v>82</v>
      </c>
    </row>
    <row r="349" spans="1:65" s="100" customFormat="1" ht="33" customHeight="1">
      <c r="A349" s="96"/>
      <c r="B349" s="97"/>
      <c r="C349" s="178" t="s">
        <v>602</v>
      </c>
      <c r="D349" s="178" t="s">
        <v>146</v>
      </c>
      <c r="E349" s="179" t="s">
        <v>1243</v>
      </c>
      <c r="F349" s="180" t="s">
        <v>1244</v>
      </c>
      <c r="G349" s="181" t="s">
        <v>299</v>
      </c>
      <c r="H349" s="182">
        <v>1</v>
      </c>
      <c r="I349" s="74"/>
      <c r="J349" s="183">
        <f>ROUND(I349*H349,2)</f>
        <v>0</v>
      </c>
      <c r="K349" s="184"/>
      <c r="L349" s="97"/>
      <c r="M349" s="185" t="s">
        <v>1</v>
      </c>
      <c r="N349" s="186" t="s">
        <v>38</v>
      </c>
      <c r="O349" s="187">
        <v>4.95</v>
      </c>
      <c r="P349" s="187">
        <f>O349*H349</f>
        <v>4.95</v>
      </c>
      <c r="Q349" s="187">
        <v>0</v>
      </c>
      <c r="R349" s="187">
        <f>Q349*H349</f>
        <v>0</v>
      </c>
      <c r="S349" s="187">
        <v>0</v>
      </c>
      <c r="T349" s="188">
        <f>S349*H349</f>
        <v>0</v>
      </c>
      <c r="U349" s="96"/>
      <c r="V349" s="96"/>
      <c r="W349" s="96"/>
      <c r="X349" s="96"/>
      <c r="Y349" s="96"/>
      <c r="Z349" s="96"/>
      <c r="AA349" s="96"/>
      <c r="AB349" s="96"/>
      <c r="AC349" s="96"/>
      <c r="AD349" s="96"/>
      <c r="AE349" s="96"/>
      <c r="AR349" s="189" t="s">
        <v>265</v>
      </c>
      <c r="AT349" s="189" t="s">
        <v>146</v>
      </c>
      <c r="AU349" s="189" t="s">
        <v>82</v>
      </c>
      <c r="AY349" s="88" t="s">
        <v>144</v>
      </c>
      <c r="BE349" s="190">
        <f>IF(N349="základní",J349,0)</f>
        <v>0</v>
      </c>
      <c r="BF349" s="190">
        <f>IF(N349="snížená",J349,0)</f>
        <v>0</v>
      </c>
      <c r="BG349" s="190">
        <f>IF(N349="zákl. přenesená",J349,0)</f>
        <v>0</v>
      </c>
      <c r="BH349" s="190">
        <f>IF(N349="sníž. přenesená",J349,0)</f>
        <v>0</v>
      </c>
      <c r="BI349" s="190">
        <f>IF(N349="nulová",J349,0)</f>
        <v>0</v>
      </c>
      <c r="BJ349" s="88" t="s">
        <v>80</v>
      </c>
      <c r="BK349" s="190">
        <f>ROUND(I349*H349,2)</f>
        <v>0</v>
      </c>
      <c r="BL349" s="88" t="s">
        <v>265</v>
      </c>
      <c r="BM349" s="189" t="s">
        <v>1245</v>
      </c>
    </row>
    <row r="350" spans="1:65" s="100" customFormat="1" ht="58.5">
      <c r="A350" s="96"/>
      <c r="B350" s="97"/>
      <c r="C350" s="96"/>
      <c r="D350" s="193" t="s">
        <v>283</v>
      </c>
      <c r="E350" s="96"/>
      <c r="F350" s="225" t="s">
        <v>1246</v>
      </c>
      <c r="G350" s="96"/>
      <c r="H350" s="96"/>
      <c r="I350" s="238"/>
      <c r="J350" s="96"/>
      <c r="K350" s="96"/>
      <c r="L350" s="97"/>
      <c r="M350" s="226"/>
      <c r="N350" s="227"/>
      <c r="O350" s="228"/>
      <c r="P350" s="228"/>
      <c r="Q350" s="228"/>
      <c r="R350" s="228"/>
      <c r="S350" s="228"/>
      <c r="T350" s="229"/>
      <c r="U350" s="96"/>
      <c r="V350" s="96"/>
      <c r="W350" s="96"/>
      <c r="X350" s="96"/>
      <c r="Y350" s="96"/>
      <c r="Z350" s="96"/>
      <c r="AA350" s="96"/>
      <c r="AB350" s="96"/>
      <c r="AC350" s="96"/>
      <c r="AD350" s="96"/>
      <c r="AE350" s="96"/>
      <c r="AT350" s="88" t="s">
        <v>283</v>
      </c>
      <c r="AU350" s="88" t="s">
        <v>82</v>
      </c>
    </row>
    <row r="351" spans="1:65" s="100" customFormat="1" ht="16.5" customHeight="1">
      <c r="A351" s="96"/>
      <c r="B351" s="97"/>
      <c r="C351" s="215" t="s">
        <v>609</v>
      </c>
      <c r="D351" s="215" t="s">
        <v>185</v>
      </c>
      <c r="E351" s="216" t="s">
        <v>1247</v>
      </c>
      <c r="F351" s="217" t="s">
        <v>1248</v>
      </c>
      <c r="G351" s="218" t="s">
        <v>299</v>
      </c>
      <c r="H351" s="219">
        <v>1</v>
      </c>
      <c r="I351" s="75"/>
      <c r="J351" s="220">
        <f>ROUND(I351*H351,2)</f>
        <v>0</v>
      </c>
      <c r="K351" s="221"/>
      <c r="L351" s="222"/>
      <c r="M351" s="223" t="s">
        <v>1</v>
      </c>
      <c r="N351" s="224" t="s">
        <v>38</v>
      </c>
      <c r="O351" s="187">
        <v>0</v>
      </c>
      <c r="P351" s="187">
        <f>O351*H351</f>
        <v>0</v>
      </c>
      <c r="Q351" s="187">
        <v>0</v>
      </c>
      <c r="R351" s="187">
        <f>Q351*H351</f>
        <v>0</v>
      </c>
      <c r="S351" s="187">
        <v>0</v>
      </c>
      <c r="T351" s="188">
        <f>S351*H351</f>
        <v>0</v>
      </c>
      <c r="U351" s="96"/>
      <c r="V351" s="96"/>
      <c r="W351" s="96"/>
      <c r="X351" s="96"/>
      <c r="Y351" s="96"/>
      <c r="Z351" s="96"/>
      <c r="AA351" s="96"/>
      <c r="AB351" s="96"/>
      <c r="AC351" s="96"/>
      <c r="AD351" s="96"/>
      <c r="AE351" s="96"/>
      <c r="AR351" s="189" t="s">
        <v>358</v>
      </c>
      <c r="AT351" s="189" t="s">
        <v>185</v>
      </c>
      <c r="AU351" s="189" t="s">
        <v>82</v>
      </c>
      <c r="AY351" s="88" t="s">
        <v>144</v>
      </c>
      <c r="BE351" s="190">
        <f>IF(N351="základní",J351,0)</f>
        <v>0</v>
      </c>
      <c r="BF351" s="190">
        <f>IF(N351="snížená",J351,0)</f>
        <v>0</v>
      </c>
      <c r="BG351" s="190">
        <f>IF(N351="zákl. přenesená",J351,0)</f>
        <v>0</v>
      </c>
      <c r="BH351" s="190">
        <f>IF(N351="sníž. přenesená",J351,0)</f>
        <v>0</v>
      </c>
      <c r="BI351" s="190">
        <f>IF(N351="nulová",J351,0)</f>
        <v>0</v>
      </c>
      <c r="BJ351" s="88" t="s">
        <v>80</v>
      </c>
      <c r="BK351" s="190">
        <f>ROUND(I351*H351,2)</f>
        <v>0</v>
      </c>
      <c r="BL351" s="88" t="s">
        <v>265</v>
      </c>
      <c r="BM351" s="189" t="s">
        <v>1249</v>
      </c>
    </row>
    <row r="352" spans="1:65" s="100" customFormat="1" ht="48.75">
      <c r="A352" s="96"/>
      <c r="B352" s="97"/>
      <c r="C352" s="96"/>
      <c r="D352" s="193" t="s">
        <v>283</v>
      </c>
      <c r="E352" s="96"/>
      <c r="F352" s="225" t="s">
        <v>1250</v>
      </c>
      <c r="G352" s="96"/>
      <c r="H352" s="96"/>
      <c r="I352" s="238"/>
      <c r="J352" s="96"/>
      <c r="K352" s="96"/>
      <c r="L352" s="97"/>
      <c r="M352" s="226"/>
      <c r="N352" s="227"/>
      <c r="O352" s="228"/>
      <c r="P352" s="228"/>
      <c r="Q352" s="228"/>
      <c r="R352" s="228"/>
      <c r="S352" s="228"/>
      <c r="T352" s="229"/>
      <c r="U352" s="96"/>
      <c r="V352" s="96"/>
      <c r="W352" s="96"/>
      <c r="X352" s="96"/>
      <c r="Y352" s="96"/>
      <c r="Z352" s="96"/>
      <c r="AA352" s="96"/>
      <c r="AB352" s="96"/>
      <c r="AC352" s="96"/>
      <c r="AD352" s="96"/>
      <c r="AE352" s="96"/>
      <c r="AT352" s="88" t="s">
        <v>283</v>
      </c>
      <c r="AU352" s="88" t="s">
        <v>82</v>
      </c>
    </row>
    <row r="353" spans="1:65" s="100" customFormat="1" ht="16.5" customHeight="1">
      <c r="A353" s="96"/>
      <c r="B353" s="97"/>
      <c r="C353" s="178" t="s">
        <v>614</v>
      </c>
      <c r="D353" s="178" t="s">
        <v>146</v>
      </c>
      <c r="E353" s="179" t="s">
        <v>1251</v>
      </c>
      <c r="F353" s="180" t="s">
        <v>1252</v>
      </c>
      <c r="G353" s="181" t="s">
        <v>299</v>
      </c>
      <c r="H353" s="182">
        <v>1</v>
      </c>
      <c r="I353" s="74"/>
      <c r="J353" s="183">
        <f>ROUND(I353*H353,2)</f>
        <v>0</v>
      </c>
      <c r="K353" s="184"/>
      <c r="L353" s="97"/>
      <c r="M353" s="185" t="s">
        <v>1</v>
      </c>
      <c r="N353" s="186" t="s">
        <v>38</v>
      </c>
      <c r="O353" s="187">
        <v>0</v>
      </c>
      <c r="P353" s="187">
        <f>O353*H353</f>
        <v>0</v>
      </c>
      <c r="Q353" s="187">
        <v>0</v>
      </c>
      <c r="R353" s="187">
        <f>Q353*H353</f>
        <v>0</v>
      </c>
      <c r="S353" s="187">
        <v>0</v>
      </c>
      <c r="T353" s="188">
        <f>S353*H353</f>
        <v>0</v>
      </c>
      <c r="U353" s="96"/>
      <c r="V353" s="96"/>
      <c r="W353" s="96"/>
      <c r="X353" s="96"/>
      <c r="Y353" s="96"/>
      <c r="Z353" s="96"/>
      <c r="AA353" s="96"/>
      <c r="AB353" s="96"/>
      <c r="AC353" s="96"/>
      <c r="AD353" s="96"/>
      <c r="AE353" s="96"/>
      <c r="AR353" s="189" t="s">
        <v>409</v>
      </c>
      <c r="AT353" s="189" t="s">
        <v>146</v>
      </c>
      <c r="AU353" s="189" t="s">
        <v>82</v>
      </c>
      <c r="AY353" s="88" t="s">
        <v>144</v>
      </c>
      <c r="BE353" s="190">
        <f>IF(N353="základní",J353,0)</f>
        <v>0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88" t="s">
        <v>80</v>
      </c>
      <c r="BK353" s="190">
        <f>ROUND(I353*H353,2)</f>
        <v>0</v>
      </c>
      <c r="BL353" s="88" t="s">
        <v>409</v>
      </c>
      <c r="BM353" s="189" t="s">
        <v>1253</v>
      </c>
    </row>
    <row r="354" spans="1:65" s="100" customFormat="1" ht="126.75">
      <c r="A354" s="96"/>
      <c r="B354" s="97"/>
      <c r="C354" s="96"/>
      <c r="D354" s="193" t="s">
        <v>283</v>
      </c>
      <c r="E354" s="96"/>
      <c r="F354" s="225" t="s">
        <v>1254</v>
      </c>
      <c r="G354" s="96"/>
      <c r="H354" s="96"/>
      <c r="I354" s="238"/>
      <c r="J354" s="96"/>
      <c r="K354" s="96"/>
      <c r="L354" s="97"/>
      <c r="M354" s="226"/>
      <c r="N354" s="227"/>
      <c r="O354" s="228"/>
      <c r="P354" s="228"/>
      <c r="Q354" s="228"/>
      <c r="R354" s="228"/>
      <c r="S354" s="228"/>
      <c r="T354" s="229"/>
      <c r="U354" s="96"/>
      <c r="V354" s="96"/>
      <c r="W354" s="96"/>
      <c r="X354" s="96"/>
      <c r="Y354" s="96"/>
      <c r="Z354" s="96"/>
      <c r="AA354" s="96"/>
      <c r="AB354" s="96"/>
      <c r="AC354" s="96"/>
      <c r="AD354" s="96"/>
      <c r="AE354" s="96"/>
      <c r="AT354" s="88" t="s">
        <v>283</v>
      </c>
      <c r="AU354" s="88" t="s">
        <v>82</v>
      </c>
    </row>
    <row r="355" spans="1:65" s="100" customFormat="1" ht="24.2" customHeight="1">
      <c r="A355" s="96"/>
      <c r="B355" s="97"/>
      <c r="C355" s="215" t="s">
        <v>619</v>
      </c>
      <c r="D355" s="215" t="s">
        <v>185</v>
      </c>
      <c r="E355" s="216" t="s">
        <v>1255</v>
      </c>
      <c r="F355" s="217" t="s">
        <v>1256</v>
      </c>
      <c r="G355" s="218" t="s">
        <v>299</v>
      </c>
      <c r="H355" s="219">
        <v>1</v>
      </c>
      <c r="I355" s="75"/>
      <c r="J355" s="220">
        <f>ROUND(I355*H355,2)</f>
        <v>0</v>
      </c>
      <c r="K355" s="221"/>
      <c r="L355" s="222"/>
      <c r="M355" s="223" t="s">
        <v>1</v>
      </c>
      <c r="N355" s="224" t="s">
        <v>38</v>
      </c>
      <c r="O355" s="187">
        <v>0</v>
      </c>
      <c r="P355" s="187">
        <f>O355*H355</f>
        <v>0</v>
      </c>
      <c r="Q355" s="187">
        <v>0</v>
      </c>
      <c r="R355" s="187">
        <f>Q355*H355</f>
        <v>0</v>
      </c>
      <c r="S355" s="187">
        <v>0</v>
      </c>
      <c r="T355" s="188">
        <f>S355*H355</f>
        <v>0</v>
      </c>
      <c r="U355" s="96"/>
      <c r="V355" s="96"/>
      <c r="W355" s="96"/>
      <c r="X355" s="96"/>
      <c r="Y355" s="96"/>
      <c r="Z355" s="96"/>
      <c r="AA355" s="96"/>
      <c r="AB355" s="96"/>
      <c r="AC355" s="96"/>
      <c r="AD355" s="96"/>
      <c r="AE355" s="96"/>
      <c r="AR355" s="189" t="s">
        <v>409</v>
      </c>
      <c r="AT355" s="189" t="s">
        <v>185</v>
      </c>
      <c r="AU355" s="189" t="s">
        <v>82</v>
      </c>
      <c r="AY355" s="88" t="s">
        <v>144</v>
      </c>
      <c r="BE355" s="190">
        <f>IF(N355="základní",J355,0)</f>
        <v>0</v>
      </c>
      <c r="BF355" s="190">
        <f>IF(N355="snížená",J355,0)</f>
        <v>0</v>
      </c>
      <c r="BG355" s="190">
        <f>IF(N355="zákl. přenesená",J355,0)</f>
        <v>0</v>
      </c>
      <c r="BH355" s="190">
        <f>IF(N355="sníž. přenesená",J355,0)</f>
        <v>0</v>
      </c>
      <c r="BI355" s="190">
        <f>IF(N355="nulová",J355,0)</f>
        <v>0</v>
      </c>
      <c r="BJ355" s="88" t="s">
        <v>80</v>
      </c>
      <c r="BK355" s="190">
        <f>ROUND(I355*H355,2)</f>
        <v>0</v>
      </c>
      <c r="BL355" s="88" t="s">
        <v>409</v>
      </c>
      <c r="BM355" s="189" t="s">
        <v>1257</v>
      </c>
    </row>
    <row r="356" spans="1:65" s="100" customFormat="1" ht="16.5" customHeight="1">
      <c r="A356" s="96"/>
      <c r="B356" s="97"/>
      <c r="C356" s="215" t="s">
        <v>624</v>
      </c>
      <c r="D356" s="215" t="s">
        <v>185</v>
      </c>
      <c r="E356" s="216" t="s">
        <v>745</v>
      </c>
      <c r="F356" s="217" t="s">
        <v>394</v>
      </c>
      <c r="G356" s="218" t="s">
        <v>299</v>
      </c>
      <c r="H356" s="219">
        <v>1</v>
      </c>
      <c r="I356" s="75"/>
      <c r="J356" s="220">
        <f>ROUND(I356*H356,2)</f>
        <v>0</v>
      </c>
      <c r="K356" s="221"/>
      <c r="L356" s="222"/>
      <c r="M356" s="223" t="s">
        <v>1</v>
      </c>
      <c r="N356" s="224" t="s">
        <v>38</v>
      </c>
      <c r="O356" s="187">
        <v>0</v>
      </c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96"/>
      <c r="V356" s="96"/>
      <c r="W356" s="96"/>
      <c r="X356" s="96"/>
      <c r="Y356" s="96"/>
      <c r="Z356" s="96"/>
      <c r="AA356" s="96"/>
      <c r="AB356" s="96"/>
      <c r="AC356" s="96"/>
      <c r="AD356" s="96"/>
      <c r="AE356" s="96"/>
      <c r="AR356" s="189" t="s">
        <v>409</v>
      </c>
      <c r="AT356" s="189" t="s">
        <v>185</v>
      </c>
      <c r="AU356" s="189" t="s">
        <v>82</v>
      </c>
      <c r="AY356" s="88" t="s">
        <v>144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88" t="s">
        <v>80</v>
      </c>
      <c r="BK356" s="190">
        <f>ROUND(I356*H356,2)</f>
        <v>0</v>
      </c>
      <c r="BL356" s="88" t="s">
        <v>409</v>
      </c>
      <c r="BM356" s="189" t="s">
        <v>1258</v>
      </c>
    </row>
    <row r="357" spans="1:65" s="100" customFormat="1" ht="24.2" customHeight="1">
      <c r="A357" s="96"/>
      <c r="B357" s="97"/>
      <c r="C357" s="178" t="s">
        <v>628</v>
      </c>
      <c r="D357" s="178" t="s">
        <v>146</v>
      </c>
      <c r="E357" s="179" t="s">
        <v>1259</v>
      </c>
      <c r="F357" s="180" t="s">
        <v>1260</v>
      </c>
      <c r="G357" s="181" t="s">
        <v>188</v>
      </c>
      <c r="H357" s="182">
        <v>1</v>
      </c>
      <c r="I357" s="74"/>
      <c r="J357" s="183">
        <f>ROUND(I357*H357,2)</f>
        <v>0</v>
      </c>
      <c r="K357" s="184"/>
      <c r="L357" s="97"/>
      <c r="M357" s="230" t="s">
        <v>1</v>
      </c>
      <c r="N357" s="231" t="s">
        <v>38</v>
      </c>
      <c r="O357" s="232">
        <v>1.9750000000000001</v>
      </c>
      <c r="P357" s="232">
        <f>O357*H357</f>
        <v>1.9750000000000001</v>
      </c>
      <c r="Q357" s="232">
        <v>0</v>
      </c>
      <c r="R357" s="232">
        <f>Q357*H357</f>
        <v>0</v>
      </c>
      <c r="S357" s="232">
        <v>0</v>
      </c>
      <c r="T357" s="233">
        <f>S357*H357</f>
        <v>0</v>
      </c>
      <c r="U357" s="96"/>
      <c r="V357" s="96"/>
      <c r="W357" s="96"/>
      <c r="X357" s="96"/>
      <c r="Y357" s="96"/>
      <c r="Z357" s="96"/>
      <c r="AA357" s="96"/>
      <c r="AB357" s="96"/>
      <c r="AC357" s="96"/>
      <c r="AD357" s="96"/>
      <c r="AE357" s="96"/>
      <c r="AR357" s="189" t="s">
        <v>265</v>
      </c>
      <c r="AT357" s="189" t="s">
        <v>146</v>
      </c>
      <c r="AU357" s="189" t="s">
        <v>82</v>
      </c>
      <c r="AY357" s="88" t="s">
        <v>144</v>
      </c>
      <c r="BE357" s="190">
        <f>IF(N357="základní",J357,0)</f>
        <v>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88" t="s">
        <v>80</v>
      </c>
      <c r="BK357" s="190">
        <f>ROUND(I357*H357,2)</f>
        <v>0</v>
      </c>
      <c r="BL357" s="88" t="s">
        <v>265</v>
      </c>
      <c r="BM357" s="189" t="s">
        <v>1261</v>
      </c>
    </row>
    <row r="358" spans="1:65" s="100" customFormat="1" ht="6.95" customHeight="1">
      <c r="A358" s="96"/>
      <c r="B358" s="129"/>
      <c r="C358" s="130"/>
      <c r="D358" s="130"/>
      <c r="E358" s="130"/>
      <c r="F358" s="130"/>
      <c r="G358" s="130"/>
      <c r="H358" s="130"/>
      <c r="I358" s="130"/>
      <c r="J358" s="130"/>
      <c r="K358" s="130"/>
      <c r="L358" s="97"/>
      <c r="M358" s="96"/>
      <c r="O358" s="96"/>
      <c r="P358" s="96"/>
      <c r="Q358" s="96"/>
      <c r="R358" s="96"/>
      <c r="S358" s="96"/>
      <c r="T358" s="96"/>
      <c r="U358" s="96"/>
      <c r="V358" s="96"/>
      <c r="W358" s="96"/>
      <c r="X358" s="96"/>
      <c r="Y358" s="96"/>
      <c r="Z358" s="96"/>
      <c r="AA358" s="96"/>
      <c r="AB358" s="96"/>
      <c r="AC358" s="96"/>
      <c r="AD358" s="96"/>
      <c r="AE358" s="96"/>
    </row>
  </sheetData>
  <sheetProtection algorithmName="SHA-512" hashValue="tiGLB2p0pPWXZN9idxcbvhYYd162w3eysFgN52c21XDOZZsFdh7rNltx/6E8b8WZcWxXnOtuu1ayoyHg2Z7krw==" saltValue="Q/zQsqfNLf1tkFzo703Rfg==" spinCount="100000" sheet="1" formatCells="0" formatColumns="0" formatRows="0" insertColumns="0" insertRows="0" insertHyperlinks="0" deleteColumns="0" deleteRows="0" sort="0" autoFilter="0" pivotTables="0"/>
  <autoFilter ref="C133:K357" xr:uid="{00000000-0009-0000-0000-000004000000}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26"/>
  <sheetViews>
    <sheetView showGridLines="0" topLeftCell="A100" workbookViewId="0">
      <selection activeCell="I125" sqref="I125"/>
    </sheetView>
  </sheetViews>
  <sheetFormatPr defaultRowHeight="11.25"/>
  <cols>
    <col min="1" max="1" width="8.33203125" style="73" customWidth="1"/>
    <col min="2" max="2" width="1.1640625" style="73" customWidth="1"/>
    <col min="3" max="3" width="4.1640625" style="73" customWidth="1"/>
    <col min="4" max="4" width="4.33203125" style="73" customWidth="1"/>
    <col min="5" max="5" width="17.1640625" style="73" customWidth="1"/>
    <col min="6" max="6" width="50.83203125" style="73" customWidth="1"/>
    <col min="7" max="7" width="7.5" style="73" customWidth="1"/>
    <col min="8" max="8" width="14" style="73" customWidth="1"/>
    <col min="9" max="9" width="15.83203125" style="73" customWidth="1"/>
    <col min="10" max="10" width="22.33203125" style="73" customWidth="1"/>
    <col min="11" max="11" width="22.33203125" style="73" hidden="1" customWidth="1"/>
    <col min="12" max="12" width="9.33203125" style="73" customWidth="1"/>
    <col min="13" max="13" width="10.83203125" style="73" hidden="1" customWidth="1"/>
    <col min="14" max="14" width="9.33203125" style="73" hidden="1"/>
    <col min="15" max="20" width="14.1640625" style="73" hidden="1" customWidth="1"/>
    <col min="21" max="21" width="16.33203125" style="73" hidden="1" customWidth="1"/>
    <col min="22" max="22" width="12.33203125" style="73" customWidth="1"/>
    <col min="23" max="23" width="16.33203125" style="73" customWidth="1"/>
    <col min="24" max="24" width="12.33203125" style="73" customWidth="1"/>
    <col min="25" max="25" width="15" style="73" customWidth="1"/>
    <col min="26" max="26" width="11" style="73" customWidth="1"/>
    <col min="27" max="27" width="15" style="73" customWidth="1"/>
    <col min="28" max="28" width="16.33203125" style="73" customWidth="1"/>
    <col min="29" max="29" width="11" style="73" customWidth="1"/>
    <col min="30" max="30" width="15" style="73" customWidth="1"/>
    <col min="31" max="31" width="16.33203125" style="73" customWidth="1"/>
    <col min="32" max="43" width="9.33203125" style="73"/>
    <col min="44" max="65" width="9.33203125" style="73" hidden="1"/>
    <col min="66" max="16384" width="9.33203125" style="73"/>
  </cols>
  <sheetData>
    <row r="2" spans="1:46" ht="36.950000000000003" customHeight="1">
      <c r="L2" s="280" t="s">
        <v>5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88" t="s">
        <v>98</v>
      </c>
    </row>
    <row r="3" spans="1:46" ht="6.9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  <c r="AT3" s="88" t="s">
        <v>82</v>
      </c>
    </row>
    <row r="4" spans="1:46" ht="24.95" customHeight="1">
      <c r="B4" s="91"/>
      <c r="D4" s="92" t="s">
        <v>102</v>
      </c>
      <c r="L4" s="91"/>
      <c r="M4" s="93" t="s">
        <v>10</v>
      </c>
      <c r="AT4" s="88" t="s">
        <v>3</v>
      </c>
    </row>
    <row r="5" spans="1:46" ht="6.95" customHeight="1">
      <c r="B5" s="91"/>
      <c r="L5" s="91"/>
    </row>
    <row r="6" spans="1:46" ht="12" customHeight="1">
      <c r="B6" s="91"/>
      <c r="D6" s="94" t="s">
        <v>14</v>
      </c>
      <c r="L6" s="91"/>
    </row>
    <row r="7" spans="1:46" ht="16.5" customHeight="1">
      <c r="B7" s="91"/>
      <c r="E7" s="282" t="str">
        <f>'Rekapitulace stavby'!K6</f>
        <v>Výuková stáj ŠZP Žabčice</v>
      </c>
      <c r="F7" s="283"/>
      <c r="G7" s="283"/>
      <c r="H7" s="283"/>
      <c r="L7" s="91"/>
    </row>
    <row r="8" spans="1:46" ht="12" customHeight="1">
      <c r="B8" s="91"/>
      <c r="D8" s="94" t="s">
        <v>103</v>
      </c>
      <c r="L8" s="91"/>
    </row>
    <row r="9" spans="1:46" s="100" customFormat="1" ht="16.5" customHeight="1">
      <c r="A9" s="96"/>
      <c r="B9" s="97"/>
      <c r="C9" s="96"/>
      <c r="D9" s="96"/>
      <c r="E9" s="282" t="s">
        <v>104</v>
      </c>
      <c r="F9" s="279"/>
      <c r="G9" s="279"/>
      <c r="H9" s="279"/>
      <c r="I9" s="96"/>
      <c r="J9" s="96"/>
      <c r="K9" s="96"/>
      <c r="L9" s="99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</row>
    <row r="10" spans="1:46" s="100" customFormat="1" ht="12" customHeight="1">
      <c r="A10" s="96"/>
      <c r="B10" s="97"/>
      <c r="C10" s="96"/>
      <c r="D10" s="94" t="s">
        <v>105</v>
      </c>
      <c r="E10" s="96"/>
      <c r="F10" s="96"/>
      <c r="G10" s="96"/>
      <c r="H10" s="96"/>
      <c r="I10" s="96"/>
      <c r="J10" s="96"/>
      <c r="K10" s="96"/>
      <c r="L10" s="99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</row>
    <row r="11" spans="1:46" s="100" customFormat="1" ht="16.5" customHeight="1">
      <c r="A11" s="96"/>
      <c r="B11" s="97"/>
      <c r="C11" s="96"/>
      <c r="D11" s="96"/>
      <c r="E11" s="278" t="s">
        <v>1262</v>
      </c>
      <c r="F11" s="279"/>
      <c r="G11" s="279"/>
      <c r="H11" s="279"/>
      <c r="I11" s="96"/>
      <c r="J11" s="96"/>
      <c r="K11" s="96"/>
      <c r="L11" s="99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</row>
    <row r="12" spans="1:46" s="100" customFormat="1">
      <c r="A12" s="96"/>
      <c r="B12" s="97"/>
      <c r="C12" s="96"/>
      <c r="D12" s="96"/>
      <c r="E12" s="96"/>
      <c r="F12" s="96"/>
      <c r="G12" s="96"/>
      <c r="H12" s="96"/>
      <c r="I12" s="96"/>
      <c r="J12" s="96"/>
      <c r="K12" s="96"/>
      <c r="L12" s="99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</row>
    <row r="13" spans="1:46" s="100" customFormat="1" ht="12" customHeight="1">
      <c r="A13" s="96"/>
      <c r="B13" s="97"/>
      <c r="C13" s="96"/>
      <c r="D13" s="94" t="s">
        <v>16</v>
      </c>
      <c r="E13" s="96"/>
      <c r="F13" s="101" t="s">
        <v>1</v>
      </c>
      <c r="G13" s="96"/>
      <c r="H13" s="96"/>
      <c r="I13" s="94" t="s">
        <v>17</v>
      </c>
      <c r="J13" s="101" t="s">
        <v>1</v>
      </c>
      <c r="K13" s="96"/>
      <c r="L13" s="99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</row>
    <row r="14" spans="1:46" s="100" customFormat="1" ht="12" customHeight="1">
      <c r="A14" s="96"/>
      <c r="B14" s="97"/>
      <c r="C14" s="96"/>
      <c r="D14" s="94" t="s">
        <v>18</v>
      </c>
      <c r="E14" s="96"/>
      <c r="F14" s="101" t="s">
        <v>19</v>
      </c>
      <c r="G14" s="96"/>
      <c r="H14" s="96"/>
      <c r="I14" s="94" t="s">
        <v>20</v>
      </c>
      <c r="J14" s="102" t="str">
        <f>'Rekapitulace stavby'!AN8</f>
        <v>14. 2. 2024</v>
      </c>
      <c r="K14" s="96"/>
      <c r="L14" s="99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</row>
    <row r="15" spans="1:46" s="100" customFormat="1" ht="10.9" customHeight="1">
      <c r="A15" s="96"/>
      <c r="B15" s="97"/>
      <c r="C15" s="96"/>
      <c r="D15" s="96"/>
      <c r="E15" s="96"/>
      <c r="F15" s="96"/>
      <c r="G15" s="96"/>
      <c r="H15" s="96"/>
      <c r="I15" s="96"/>
      <c r="J15" s="96"/>
      <c r="K15" s="96"/>
      <c r="L15" s="99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</row>
    <row r="16" spans="1:46" s="100" customFormat="1" ht="12" customHeight="1">
      <c r="A16" s="96"/>
      <c r="B16" s="97"/>
      <c r="C16" s="96"/>
      <c r="D16" s="94" t="s">
        <v>22</v>
      </c>
      <c r="E16" s="96"/>
      <c r="F16" s="96"/>
      <c r="G16" s="96"/>
      <c r="H16" s="96"/>
      <c r="I16" s="94" t="s">
        <v>23</v>
      </c>
      <c r="J16" s="101" t="s">
        <v>1</v>
      </c>
      <c r="K16" s="96"/>
      <c r="L16" s="99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</row>
    <row r="17" spans="1:31" s="100" customFormat="1" ht="18" customHeight="1">
      <c r="A17" s="96"/>
      <c r="B17" s="97"/>
      <c r="C17" s="96"/>
      <c r="D17" s="96"/>
      <c r="E17" s="101" t="s">
        <v>24</v>
      </c>
      <c r="F17" s="96"/>
      <c r="G17" s="96"/>
      <c r="H17" s="96"/>
      <c r="I17" s="94" t="s">
        <v>25</v>
      </c>
      <c r="J17" s="101" t="s">
        <v>1</v>
      </c>
      <c r="K17" s="96"/>
      <c r="L17" s="99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</row>
    <row r="18" spans="1:31" s="100" customFormat="1" ht="6.95" customHeight="1">
      <c r="A18" s="96"/>
      <c r="B18" s="97"/>
      <c r="C18" s="96"/>
      <c r="D18" s="96"/>
      <c r="E18" s="96"/>
      <c r="F18" s="96"/>
      <c r="G18" s="96"/>
      <c r="H18" s="96"/>
      <c r="I18" s="96"/>
      <c r="J18" s="96"/>
      <c r="K18" s="96"/>
      <c r="L18" s="99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</row>
    <row r="19" spans="1:31" s="100" customFormat="1" ht="12" customHeight="1">
      <c r="A19" s="96"/>
      <c r="B19" s="97"/>
      <c r="C19" s="96"/>
      <c r="D19" s="94" t="s">
        <v>26</v>
      </c>
      <c r="E19" s="96"/>
      <c r="F19" s="96"/>
      <c r="G19" s="96"/>
      <c r="H19" s="96"/>
      <c r="I19" s="94" t="s">
        <v>23</v>
      </c>
      <c r="J19" s="101" t="str">
        <f>'Rekapitulace stavby'!AN13</f>
        <v/>
      </c>
      <c r="K19" s="96"/>
      <c r="L19" s="99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</row>
    <row r="20" spans="1:31" s="100" customFormat="1" ht="18" customHeight="1">
      <c r="A20" s="96"/>
      <c r="B20" s="97"/>
      <c r="C20" s="96"/>
      <c r="D20" s="96"/>
      <c r="E20" s="284" t="str">
        <f>'Rekapitulace stavby'!E14</f>
        <v xml:space="preserve"> </v>
      </c>
      <c r="F20" s="284"/>
      <c r="G20" s="284"/>
      <c r="H20" s="284"/>
      <c r="I20" s="94" t="s">
        <v>25</v>
      </c>
      <c r="J20" s="101" t="str">
        <f>'Rekapitulace stavby'!AN14</f>
        <v/>
      </c>
      <c r="K20" s="96"/>
      <c r="L20" s="99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</row>
    <row r="21" spans="1:31" s="100" customFormat="1" ht="6.95" customHeight="1">
      <c r="A21" s="96"/>
      <c r="B21" s="97"/>
      <c r="C21" s="96"/>
      <c r="D21" s="96"/>
      <c r="E21" s="96"/>
      <c r="F21" s="96"/>
      <c r="G21" s="96"/>
      <c r="H21" s="96"/>
      <c r="I21" s="96"/>
      <c r="J21" s="96"/>
      <c r="K21" s="96"/>
      <c r="L21" s="99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</row>
    <row r="22" spans="1:31" s="100" customFormat="1" ht="12" customHeight="1">
      <c r="A22" s="96"/>
      <c r="B22" s="97"/>
      <c r="C22" s="96"/>
      <c r="D22" s="94" t="s">
        <v>28</v>
      </c>
      <c r="E22" s="96"/>
      <c r="F22" s="96"/>
      <c r="G22" s="96"/>
      <c r="H22" s="96"/>
      <c r="I22" s="94" t="s">
        <v>23</v>
      </c>
      <c r="J22" s="101" t="s">
        <v>1</v>
      </c>
      <c r="K22" s="96"/>
      <c r="L22" s="99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</row>
    <row r="23" spans="1:31" s="100" customFormat="1" ht="18" customHeight="1">
      <c r="A23" s="96"/>
      <c r="B23" s="97"/>
      <c r="C23" s="96"/>
      <c r="D23" s="96"/>
      <c r="E23" s="101" t="s">
        <v>29</v>
      </c>
      <c r="F23" s="96"/>
      <c r="G23" s="96"/>
      <c r="H23" s="96"/>
      <c r="I23" s="94" t="s">
        <v>25</v>
      </c>
      <c r="J23" s="101" t="s">
        <v>1</v>
      </c>
      <c r="K23" s="96"/>
      <c r="L23" s="99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</row>
    <row r="24" spans="1:31" s="100" customFormat="1" ht="6.95" customHeight="1">
      <c r="A24" s="96"/>
      <c r="B24" s="97"/>
      <c r="C24" s="96"/>
      <c r="D24" s="96"/>
      <c r="E24" s="96"/>
      <c r="F24" s="96"/>
      <c r="G24" s="96"/>
      <c r="H24" s="96"/>
      <c r="I24" s="96"/>
      <c r="J24" s="96"/>
      <c r="K24" s="96"/>
      <c r="L24" s="99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</row>
    <row r="25" spans="1:31" s="100" customFormat="1" ht="12" customHeight="1">
      <c r="A25" s="96"/>
      <c r="B25" s="97"/>
      <c r="C25" s="96"/>
      <c r="D25" s="94" t="s">
        <v>31</v>
      </c>
      <c r="E25" s="96"/>
      <c r="F25" s="96"/>
      <c r="G25" s="96"/>
      <c r="H25" s="96"/>
      <c r="I25" s="94" t="s">
        <v>23</v>
      </c>
      <c r="J25" s="101" t="str">
        <f>IF('Rekapitulace stavby'!AN19="","",'Rekapitulace stavby'!AN19)</f>
        <v/>
      </c>
      <c r="K25" s="96"/>
      <c r="L25" s="99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</row>
    <row r="26" spans="1:31" s="100" customFormat="1" ht="18" customHeight="1">
      <c r="A26" s="96"/>
      <c r="B26" s="97"/>
      <c r="C26" s="96"/>
      <c r="D26" s="96"/>
      <c r="E26" s="101" t="str">
        <f>IF('Rekapitulace stavby'!E20="","",'Rekapitulace stavby'!E20)</f>
        <v xml:space="preserve"> </v>
      </c>
      <c r="F26" s="96"/>
      <c r="G26" s="96"/>
      <c r="H26" s="96"/>
      <c r="I26" s="94" t="s">
        <v>25</v>
      </c>
      <c r="J26" s="101" t="str">
        <f>IF('Rekapitulace stavby'!AN20="","",'Rekapitulace stavby'!AN20)</f>
        <v/>
      </c>
      <c r="K26" s="96"/>
      <c r="L26" s="99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</row>
    <row r="27" spans="1:31" s="100" customFormat="1" ht="6.95" customHeight="1">
      <c r="A27" s="96"/>
      <c r="B27" s="97"/>
      <c r="C27" s="96"/>
      <c r="D27" s="96"/>
      <c r="E27" s="96"/>
      <c r="F27" s="96"/>
      <c r="G27" s="96"/>
      <c r="H27" s="96"/>
      <c r="I27" s="96"/>
      <c r="J27" s="96"/>
      <c r="K27" s="96"/>
      <c r="L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100" customFormat="1" ht="12" customHeight="1">
      <c r="A28" s="96"/>
      <c r="B28" s="97"/>
      <c r="C28" s="96"/>
      <c r="D28" s="94" t="s">
        <v>32</v>
      </c>
      <c r="E28" s="96"/>
      <c r="F28" s="96"/>
      <c r="G28" s="96"/>
      <c r="H28" s="96"/>
      <c r="I28" s="96"/>
      <c r="J28" s="96"/>
      <c r="K28" s="96"/>
      <c r="L28" s="99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</row>
    <row r="29" spans="1:31" s="107" customFormat="1" ht="16.5" customHeight="1">
      <c r="A29" s="104"/>
      <c r="B29" s="105"/>
      <c r="C29" s="104"/>
      <c r="D29" s="104"/>
      <c r="E29" s="285" t="s">
        <v>1</v>
      </c>
      <c r="F29" s="285"/>
      <c r="G29" s="285"/>
      <c r="H29" s="285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100" customFormat="1" ht="6.95" customHeight="1">
      <c r="A30" s="96"/>
      <c r="B30" s="97"/>
      <c r="C30" s="96"/>
      <c r="D30" s="96"/>
      <c r="E30" s="96"/>
      <c r="F30" s="96"/>
      <c r="G30" s="96"/>
      <c r="H30" s="96"/>
      <c r="I30" s="96"/>
      <c r="J30" s="96"/>
      <c r="K30" s="96"/>
      <c r="L30" s="99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</row>
    <row r="31" spans="1:31" s="100" customFormat="1" ht="6.95" customHeight="1">
      <c r="A31" s="96"/>
      <c r="B31" s="97"/>
      <c r="C31" s="96"/>
      <c r="D31" s="108"/>
      <c r="E31" s="108"/>
      <c r="F31" s="108"/>
      <c r="G31" s="108"/>
      <c r="H31" s="108"/>
      <c r="I31" s="108"/>
      <c r="J31" s="108"/>
      <c r="K31" s="108"/>
      <c r="L31" s="99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</row>
    <row r="32" spans="1:31" s="100" customFormat="1" ht="25.35" customHeight="1">
      <c r="A32" s="96"/>
      <c r="B32" s="97"/>
      <c r="C32" s="96"/>
      <c r="D32" s="109" t="s">
        <v>33</v>
      </c>
      <c r="E32" s="96"/>
      <c r="F32" s="96"/>
      <c r="G32" s="96"/>
      <c r="H32" s="96"/>
      <c r="I32" s="96"/>
      <c r="J32" s="110">
        <f>ROUND(J122, 2)</f>
        <v>0</v>
      </c>
      <c r="K32" s="96"/>
      <c r="L32" s="99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</row>
    <row r="33" spans="1:31" s="100" customFormat="1" ht="6.95" customHeight="1">
      <c r="A33" s="96"/>
      <c r="B33" s="97"/>
      <c r="C33" s="96"/>
      <c r="D33" s="108"/>
      <c r="E33" s="108"/>
      <c r="F33" s="108"/>
      <c r="G33" s="108"/>
      <c r="H33" s="108"/>
      <c r="I33" s="108"/>
      <c r="J33" s="108"/>
      <c r="K33" s="108"/>
      <c r="L33" s="99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</row>
    <row r="34" spans="1:31" s="100" customFormat="1" ht="14.45" customHeight="1">
      <c r="A34" s="96"/>
      <c r="B34" s="97"/>
      <c r="C34" s="96"/>
      <c r="D34" s="96"/>
      <c r="E34" s="96"/>
      <c r="F34" s="111" t="s">
        <v>35</v>
      </c>
      <c r="G34" s="96"/>
      <c r="H34" s="96"/>
      <c r="I34" s="111" t="s">
        <v>34</v>
      </c>
      <c r="J34" s="111" t="s">
        <v>36</v>
      </c>
      <c r="K34" s="96"/>
      <c r="L34" s="99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</row>
    <row r="35" spans="1:31" s="100" customFormat="1" ht="14.45" customHeight="1">
      <c r="A35" s="96"/>
      <c r="B35" s="97"/>
      <c r="C35" s="96"/>
      <c r="D35" s="112" t="s">
        <v>37</v>
      </c>
      <c r="E35" s="94" t="s">
        <v>38</v>
      </c>
      <c r="F35" s="113">
        <f>ROUND((SUM(BE122:BE125)),  2)</f>
        <v>0</v>
      </c>
      <c r="G35" s="96"/>
      <c r="H35" s="96"/>
      <c r="I35" s="114">
        <v>0.21</v>
      </c>
      <c r="J35" s="113">
        <f>ROUND(((SUM(BE122:BE125))*I35),  2)</f>
        <v>0</v>
      </c>
      <c r="K35" s="96"/>
      <c r="L35" s="99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</row>
    <row r="36" spans="1:31" s="100" customFormat="1" ht="14.45" customHeight="1">
      <c r="A36" s="96"/>
      <c r="B36" s="97"/>
      <c r="C36" s="96"/>
      <c r="D36" s="96"/>
      <c r="E36" s="94" t="s">
        <v>39</v>
      </c>
      <c r="F36" s="113">
        <f>ROUND((SUM(BF122:BF125)),  2)</f>
        <v>0</v>
      </c>
      <c r="G36" s="96"/>
      <c r="H36" s="96"/>
      <c r="I36" s="114">
        <v>0.12</v>
      </c>
      <c r="J36" s="113">
        <f>ROUND(((SUM(BF122:BF125))*I36),  2)</f>
        <v>0</v>
      </c>
      <c r="K36" s="96"/>
      <c r="L36" s="99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</row>
    <row r="37" spans="1:31" s="100" customFormat="1" ht="14.45" hidden="1" customHeight="1">
      <c r="A37" s="96"/>
      <c r="B37" s="97"/>
      <c r="C37" s="96"/>
      <c r="D37" s="96"/>
      <c r="E37" s="94" t="s">
        <v>40</v>
      </c>
      <c r="F37" s="113">
        <f>ROUND((SUM(BG122:BG125)),  2)</f>
        <v>0</v>
      </c>
      <c r="G37" s="96"/>
      <c r="H37" s="96"/>
      <c r="I37" s="114">
        <v>0.21</v>
      </c>
      <c r="J37" s="113">
        <f>0</f>
        <v>0</v>
      </c>
      <c r="K37" s="96"/>
      <c r="L37" s="99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</row>
    <row r="38" spans="1:31" s="100" customFormat="1" ht="14.45" hidden="1" customHeight="1">
      <c r="A38" s="96"/>
      <c r="B38" s="97"/>
      <c r="C38" s="96"/>
      <c r="D38" s="96"/>
      <c r="E38" s="94" t="s">
        <v>41</v>
      </c>
      <c r="F38" s="113">
        <f>ROUND((SUM(BH122:BH125)),  2)</f>
        <v>0</v>
      </c>
      <c r="G38" s="96"/>
      <c r="H38" s="96"/>
      <c r="I38" s="114">
        <v>0.12</v>
      </c>
      <c r="J38" s="113">
        <f>0</f>
        <v>0</v>
      </c>
      <c r="K38" s="96"/>
      <c r="L38" s="99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</row>
    <row r="39" spans="1:31" s="100" customFormat="1" ht="14.45" hidden="1" customHeight="1">
      <c r="A39" s="96"/>
      <c r="B39" s="97"/>
      <c r="C39" s="96"/>
      <c r="D39" s="96"/>
      <c r="E39" s="94" t="s">
        <v>42</v>
      </c>
      <c r="F39" s="113">
        <f>ROUND((SUM(BI122:BI125)),  2)</f>
        <v>0</v>
      </c>
      <c r="G39" s="96"/>
      <c r="H39" s="96"/>
      <c r="I39" s="114">
        <v>0</v>
      </c>
      <c r="J39" s="113">
        <f>0</f>
        <v>0</v>
      </c>
      <c r="K39" s="96"/>
      <c r="L39" s="99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</row>
    <row r="40" spans="1:31" s="100" customFormat="1" ht="6.95" customHeight="1">
      <c r="A40" s="96"/>
      <c r="B40" s="97"/>
      <c r="C40" s="96"/>
      <c r="D40" s="96"/>
      <c r="E40" s="96"/>
      <c r="F40" s="96"/>
      <c r="G40" s="96"/>
      <c r="H40" s="96"/>
      <c r="I40" s="96"/>
      <c r="J40" s="96"/>
      <c r="K40" s="96"/>
      <c r="L40" s="99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</row>
    <row r="41" spans="1:31" s="100" customFormat="1" ht="25.35" customHeight="1">
      <c r="A41" s="96"/>
      <c r="B41" s="97"/>
      <c r="C41" s="115"/>
      <c r="D41" s="116" t="s">
        <v>43</v>
      </c>
      <c r="E41" s="117"/>
      <c r="F41" s="117"/>
      <c r="G41" s="118" t="s">
        <v>44</v>
      </c>
      <c r="H41" s="119" t="s">
        <v>45</v>
      </c>
      <c r="I41" s="117"/>
      <c r="J41" s="120">
        <f>SUM(J32:J39)</f>
        <v>0</v>
      </c>
      <c r="K41" s="121"/>
      <c r="L41" s="99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</row>
    <row r="42" spans="1:31" s="100" customFormat="1" ht="14.45" customHeight="1">
      <c r="A42" s="96"/>
      <c r="B42" s="97"/>
      <c r="C42" s="96"/>
      <c r="D42" s="96"/>
      <c r="E42" s="96"/>
      <c r="F42" s="96"/>
      <c r="G42" s="96"/>
      <c r="H42" s="96"/>
      <c r="I42" s="96"/>
      <c r="J42" s="96"/>
      <c r="K42" s="96"/>
      <c r="L42" s="99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</row>
    <row r="43" spans="1:31" ht="14.45" customHeight="1">
      <c r="B43" s="91"/>
      <c r="L43" s="91"/>
    </row>
    <row r="44" spans="1:31" ht="14.45" customHeight="1">
      <c r="B44" s="91"/>
      <c r="L44" s="91"/>
    </row>
    <row r="45" spans="1:31" ht="14.45" customHeight="1">
      <c r="B45" s="91"/>
      <c r="L45" s="91"/>
    </row>
    <row r="46" spans="1:31" ht="14.45" customHeight="1">
      <c r="B46" s="91"/>
      <c r="L46" s="91"/>
    </row>
    <row r="47" spans="1:31" ht="14.45" customHeight="1">
      <c r="B47" s="91"/>
      <c r="L47" s="91"/>
    </row>
    <row r="48" spans="1:31" ht="14.45" customHeight="1">
      <c r="B48" s="91"/>
      <c r="L48" s="91"/>
    </row>
    <row r="49" spans="1:31" ht="14.45" customHeight="1">
      <c r="B49" s="91"/>
      <c r="L49" s="91"/>
    </row>
    <row r="50" spans="1:31" s="100" customFormat="1" ht="14.45" customHeight="1">
      <c r="B50" s="99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99"/>
    </row>
    <row r="51" spans="1:31">
      <c r="B51" s="91"/>
      <c r="L51" s="91"/>
    </row>
    <row r="52" spans="1:31">
      <c r="B52" s="91"/>
      <c r="L52" s="91"/>
    </row>
    <row r="53" spans="1:31">
      <c r="B53" s="91"/>
      <c r="L53" s="91"/>
    </row>
    <row r="54" spans="1:31">
      <c r="B54" s="91"/>
      <c r="L54" s="91"/>
    </row>
    <row r="55" spans="1:31">
      <c r="B55" s="91"/>
      <c r="L55" s="91"/>
    </row>
    <row r="56" spans="1:31">
      <c r="B56" s="91"/>
      <c r="L56" s="91"/>
    </row>
    <row r="57" spans="1:31">
      <c r="B57" s="91"/>
      <c r="L57" s="91"/>
    </row>
    <row r="58" spans="1:31">
      <c r="B58" s="91"/>
      <c r="L58" s="91"/>
    </row>
    <row r="59" spans="1:31">
      <c r="B59" s="91"/>
      <c r="L59" s="91"/>
    </row>
    <row r="60" spans="1:31">
      <c r="B60" s="91"/>
      <c r="L60" s="91"/>
    </row>
    <row r="61" spans="1:31" s="100" customFormat="1" ht="12.75">
      <c r="A61" s="96"/>
      <c r="B61" s="97"/>
      <c r="C61" s="96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99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</row>
    <row r="62" spans="1:31">
      <c r="B62" s="91"/>
      <c r="L62" s="91"/>
    </row>
    <row r="63" spans="1:31">
      <c r="B63" s="91"/>
      <c r="L63" s="91"/>
    </row>
    <row r="64" spans="1:31">
      <c r="B64" s="91"/>
      <c r="L64" s="91"/>
    </row>
    <row r="65" spans="1:31" s="100" customFormat="1" ht="12.75">
      <c r="A65" s="96"/>
      <c r="B65" s="97"/>
      <c r="C65" s="96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99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</row>
    <row r="66" spans="1:31">
      <c r="B66" s="91"/>
      <c r="L66" s="91"/>
    </row>
    <row r="67" spans="1:31">
      <c r="B67" s="91"/>
      <c r="L67" s="91"/>
    </row>
    <row r="68" spans="1:31">
      <c r="B68" s="91"/>
      <c r="L68" s="91"/>
    </row>
    <row r="69" spans="1:31">
      <c r="B69" s="91"/>
      <c r="L69" s="91"/>
    </row>
    <row r="70" spans="1:31">
      <c r="B70" s="91"/>
      <c r="L70" s="91"/>
    </row>
    <row r="71" spans="1:31">
      <c r="B71" s="91"/>
      <c r="L71" s="91"/>
    </row>
    <row r="72" spans="1:31">
      <c r="B72" s="91"/>
      <c r="L72" s="91"/>
    </row>
    <row r="73" spans="1:31">
      <c r="B73" s="91"/>
      <c r="L73" s="91"/>
    </row>
    <row r="74" spans="1:31">
      <c r="B74" s="91"/>
      <c r="L74" s="91"/>
    </row>
    <row r="75" spans="1:31">
      <c r="B75" s="91"/>
      <c r="L75" s="91"/>
    </row>
    <row r="76" spans="1:31" s="100" customFormat="1" ht="12.75">
      <c r="A76" s="96"/>
      <c r="B76" s="97"/>
      <c r="C76" s="96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99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</row>
    <row r="77" spans="1:31" s="100" customFormat="1" ht="14.45" customHeight="1">
      <c r="A77" s="96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99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</row>
    <row r="81" spans="1:31" s="100" customFormat="1" ht="6.95" customHeight="1">
      <c r="A81" s="96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99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</row>
    <row r="82" spans="1:31" s="100" customFormat="1" ht="24.95" customHeight="1">
      <c r="A82" s="96"/>
      <c r="B82" s="97"/>
      <c r="C82" s="92" t="s">
        <v>107</v>
      </c>
      <c r="D82" s="96"/>
      <c r="E82" s="96"/>
      <c r="F82" s="96"/>
      <c r="G82" s="96"/>
      <c r="H82" s="96"/>
      <c r="I82" s="96"/>
      <c r="J82" s="96"/>
      <c r="K82" s="96"/>
      <c r="L82" s="99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</row>
    <row r="83" spans="1:31" s="100" customFormat="1" ht="6.95" customHeight="1">
      <c r="A83" s="96"/>
      <c r="B83" s="97"/>
      <c r="C83" s="96"/>
      <c r="D83" s="96"/>
      <c r="E83" s="96"/>
      <c r="F83" s="96"/>
      <c r="G83" s="96"/>
      <c r="H83" s="96"/>
      <c r="I83" s="96"/>
      <c r="J83" s="96"/>
      <c r="K83" s="96"/>
      <c r="L83" s="99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</row>
    <row r="84" spans="1:31" s="100" customFormat="1" ht="12" customHeight="1">
      <c r="A84" s="96"/>
      <c r="B84" s="97"/>
      <c r="C84" s="94" t="s">
        <v>14</v>
      </c>
      <c r="D84" s="96"/>
      <c r="E84" s="96"/>
      <c r="F84" s="96"/>
      <c r="G84" s="96"/>
      <c r="H84" s="96"/>
      <c r="I84" s="96"/>
      <c r="J84" s="96"/>
      <c r="K84" s="96"/>
      <c r="L84" s="99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</row>
    <row r="85" spans="1:31" s="100" customFormat="1" ht="16.5" customHeight="1">
      <c r="A85" s="96"/>
      <c r="B85" s="97"/>
      <c r="C85" s="96"/>
      <c r="D85" s="96"/>
      <c r="E85" s="282" t="str">
        <f>E7</f>
        <v>Výuková stáj ŠZP Žabčice</v>
      </c>
      <c r="F85" s="283"/>
      <c r="G85" s="283"/>
      <c r="H85" s="283"/>
      <c r="I85" s="96"/>
      <c r="J85" s="96"/>
      <c r="K85" s="96"/>
      <c r="L85" s="99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</row>
    <row r="86" spans="1:31" ht="12" customHeight="1">
      <c r="B86" s="91"/>
      <c r="C86" s="94" t="s">
        <v>103</v>
      </c>
      <c r="L86" s="91"/>
    </row>
    <row r="87" spans="1:31" s="100" customFormat="1" ht="16.5" customHeight="1">
      <c r="A87" s="96"/>
      <c r="B87" s="97"/>
      <c r="C87" s="96"/>
      <c r="D87" s="96"/>
      <c r="E87" s="282" t="s">
        <v>104</v>
      </c>
      <c r="F87" s="279"/>
      <c r="G87" s="279"/>
      <c r="H87" s="279"/>
      <c r="I87" s="96"/>
      <c r="J87" s="96"/>
      <c r="K87" s="96"/>
      <c r="L87" s="99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</row>
    <row r="88" spans="1:31" s="100" customFormat="1" ht="12" customHeight="1">
      <c r="A88" s="96"/>
      <c r="B88" s="97"/>
      <c r="C88" s="94" t="s">
        <v>105</v>
      </c>
      <c r="D88" s="96"/>
      <c r="E88" s="96"/>
      <c r="F88" s="96"/>
      <c r="G88" s="96"/>
      <c r="H88" s="96"/>
      <c r="I88" s="96"/>
      <c r="J88" s="96"/>
      <c r="K88" s="96"/>
      <c r="L88" s="99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</row>
    <row r="89" spans="1:31" s="100" customFormat="1" ht="16.5" customHeight="1">
      <c r="A89" s="96"/>
      <c r="B89" s="97"/>
      <c r="C89" s="96"/>
      <c r="D89" s="96"/>
      <c r="E89" s="278" t="str">
        <f>E11</f>
        <v>SO 02.2 - Elektroinstalace</v>
      </c>
      <c r="F89" s="279"/>
      <c r="G89" s="279"/>
      <c r="H89" s="279"/>
      <c r="I89" s="96"/>
      <c r="J89" s="96"/>
      <c r="K89" s="96"/>
      <c r="L89" s="99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</row>
    <row r="90" spans="1:31" s="100" customFormat="1" ht="6.95" customHeight="1">
      <c r="A90" s="96"/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9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</row>
    <row r="91" spans="1:31" s="100" customFormat="1" ht="12" customHeight="1">
      <c r="A91" s="96"/>
      <c r="B91" s="97"/>
      <c r="C91" s="94" t="s">
        <v>18</v>
      </c>
      <c r="D91" s="96"/>
      <c r="E91" s="96"/>
      <c r="F91" s="101" t="str">
        <f>F14</f>
        <v>Žabčice</v>
      </c>
      <c r="G91" s="96"/>
      <c r="H91" s="96"/>
      <c r="I91" s="94" t="s">
        <v>20</v>
      </c>
      <c r="J91" s="102" t="str">
        <f>IF(J14="","",J14)</f>
        <v>14. 2. 2024</v>
      </c>
      <c r="K91" s="96"/>
      <c r="L91" s="99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</row>
    <row r="92" spans="1:31" s="100" customFormat="1" ht="6.95" customHeight="1">
      <c r="A92" s="96"/>
      <c r="B92" s="97"/>
      <c r="C92" s="96"/>
      <c r="D92" s="96"/>
      <c r="E92" s="96"/>
      <c r="F92" s="96"/>
      <c r="G92" s="96"/>
      <c r="H92" s="96"/>
      <c r="I92" s="96"/>
      <c r="J92" s="96"/>
      <c r="K92" s="96"/>
      <c r="L92" s="99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</row>
    <row r="93" spans="1:31" s="100" customFormat="1" ht="15.2" customHeight="1">
      <c r="A93" s="96"/>
      <c r="B93" s="97"/>
      <c r="C93" s="94" t="s">
        <v>22</v>
      </c>
      <c r="D93" s="96"/>
      <c r="E93" s="96"/>
      <c r="F93" s="101" t="str">
        <f>E17</f>
        <v>Mendelova univerzita V Brně, ŠZP Žabčice</v>
      </c>
      <c r="G93" s="96"/>
      <c r="H93" s="96"/>
      <c r="I93" s="94" t="s">
        <v>28</v>
      </c>
      <c r="J93" s="133" t="str">
        <f>E23</f>
        <v>Ing. Jaroslav Onderka</v>
      </c>
      <c r="K93" s="96"/>
      <c r="L93" s="99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</row>
    <row r="94" spans="1:31" s="100" customFormat="1" ht="15.2" customHeight="1">
      <c r="A94" s="96"/>
      <c r="B94" s="97"/>
      <c r="C94" s="94" t="s">
        <v>26</v>
      </c>
      <c r="D94" s="96"/>
      <c r="E94" s="96"/>
      <c r="F94" s="101" t="str">
        <f>IF(E20="","",E20)</f>
        <v xml:space="preserve"> </v>
      </c>
      <c r="G94" s="96"/>
      <c r="H94" s="96"/>
      <c r="I94" s="94" t="s">
        <v>31</v>
      </c>
      <c r="J94" s="133" t="str">
        <f>E26</f>
        <v xml:space="preserve"> </v>
      </c>
      <c r="K94" s="96"/>
      <c r="L94" s="99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</row>
    <row r="95" spans="1:31" s="100" customFormat="1" ht="10.35" customHeight="1">
      <c r="A95" s="96"/>
      <c r="B95" s="97"/>
      <c r="C95" s="96"/>
      <c r="D95" s="96"/>
      <c r="E95" s="96"/>
      <c r="F95" s="96"/>
      <c r="G95" s="96"/>
      <c r="H95" s="96"/>
      <c r="I95" s="96"/>
      <c r="J95" s="96"/>
      <c r="K95" s="96"/>
      <c r="L95" s="99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</row>
    <row r="96" spans="1:31" s="100" customFormat="1" ht="29.25" customHeight="1">
      <c r="A96" s="96"/>
      <c r="B96" s="97"/>
      <c r="C96" s="134" t="s">
        <v>108</v>
      </c>
      <c r="D96" s="115"/>
      <c r="E96" s="115"/>
      <c r="F96" s="115"/>
      <c r="G96" s="115"/>
      <c r="H96" s="115"/>
      <c r="I96" s="115"/>
      <c r="J96" s="135" t="s">
        <v>109</v>
      </c>
      <c r="K96" s="115"/>
      <c r="L96" s="99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</row>
    <row r="97" spans="1:47" s="100" customFormat="1" ht="10.35" customHeight="1">
      <c r="A97" s="96"/>
      <c r="B97" s="97"/>
      <c r="C97" s="96"/>
      <c r="D97" s="96"/>
      <c r="E97" s="96"/>
      <c r="F97" s="96"/>
      <c r="G97" s="96"/>
      <c r="H97" s="96"/>
      <c r="I97" s="96"/>
      <c r="J97" s="96"/>
      <c r="K97" s="96"/>
      <c r="L97" s="99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</row>
    <row r="98" spans="1:47" s="100" customFormat="1" ht="22.9" customHeight="1">
      <c r="A98" s="96"/>
      <c r="B98" s="97"/>
      <c r="C98" s="136" t="s">
        <v>110</v>
      </c>
      <c r="D98" s="96"/>
      <c r="E98" s="96"/>
      <c r="F98" s="96"/>
      <c r="G98" s="96"/>
      <c r="H98" s="96"/>
      <c r="I98" s="96"/>
      <c r="J98" s="110">
        <f>J122</f>
        <v>0</v>
      </c>
      <c r="K98" s="96"/>
      <c r="L98" s="99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U98" s="88" t="s">
        <v>111</v>
      </c>
    </row>
    <row r="99" spans="1:47" s="137" customFormat="1" ht="24.95" customHeight="1">
      <c r="B99" s="138"/>
      <c r="D99" s="139" t="s">
        <v>122</v>
      </c>
      <c r="E99" s="140"/>
      <c r="F99" s="140"/>
      <c r="G99" s="140"/>
      <c r="H99" s="140"/>
      <c r="I99" s="140"/>
      <c r="J99" s="141">
        <f>J123</f>
        <v>0</v>
      </c>
      <c r="L99" s="138"/>
    </row>
    <row r="100" spans="1:47" s="142" customFormat="1" ht="19.899999999999999" customHeight="1">
      <c r="B100" s="143"/>
      <c r="D100" s="144" t="s">
        <v>783</v>
      </c>
      <c r="E100" s="145"/>
      <c r="F100" s="145"/>
      <c r="G100" s="145"/>
      <c r="H100" s="145"/>
      <c r="I100" s="145"/>
      <c r="J100" s="146">
        <f>J124</f>
        <v>0</v>
      </c>
      <c r="L100" s="143"/>
    </row>
    <row r="101" spans="1:47" s="100" customFormat="1" ht="21.75" customHeight="1">
      <c r="A101" s="96"/>
      <c r="B101" s="97"/>
      <c r="C101" s="96"/>
      <c r="D101" s="96"/>
      <c r="E101" s="96"/>
      <c r="F101" s="96"/>
      <c r="G101" s="96"/>
      <c r="H101" s="96"/>
      <c r="I101" s="96"/>
      <c r="J101" s="96"/>
      <c r="K101" s="96"/>
      <c r="L101" s="99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</row>
    <row r="102" spans="1:47" s="100" customFormat="1" ht="6.95" customHeight="1">
      <c r="A102" s="96"/>
      <c r="B102" s="129"/>
      <c r="C102" s="130"/>
      <c r="D102" s="130"/>
      <c r="E102" s="130"/>
      <c r="F102" s="130"/>
      <c r="G102" s="130"/>
      <c r="H102" s="130"/>
      <c r="I102" s="130"/>
      <c r="J102" s="130"/>
      <c r="K102" s="130"/>
      <c r="L102" s="99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</row>
    <row r="106" spans="1:47" s="100" customFormat="1" ht="6.95" customHeight="1">
      <c r="A106" s="96"/>
      <c r="B106" s="131"/>
      <c r="C106" s="132"/>
      <c r="D106" s="132"/>
      <c r="E106" s="132"/>
      <c r="F106" s="132"/>
      <c r="G106" s="132"/>
      <c r="H106" s="132"/>
      <c r="I106" s="132"/>
      <c r="J106" s="132"/>
      <c r="K106" s="132"/>
      <c r="L106" s="99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</row>
    <row r="107" spans="1:47" s="100" customFormat="1" ht="24.95" customHeight="1">
      <c r="A107" s="96"/>
      <c r="B107" s="97"/>
      <c r="C107" s="92" t="s">
        <v>129</v>
      </c>
      <c r="D107" s="96"/>
      <c r="E107" s="96"/>
      <c r="F107" s="96"/>
      <c r="G107" s="96"/>
      <c r="H107" s="96"/>
      <c r="I107" s="96"/>
      <c r="J107" s="96"/>
      <c r="K107" s="96"/>
      <c r="L107" s="99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</row>
    <row r="108" spans="1:47" s="100" customFormat="1" ht="6.95" customHeight="1">
      <c r="A108" s="96"/>
      <c r="B108" s="97"/>
      <c r="C108" s="96"/>
      <c r="D108" s="96"/>
      <c r="E108" s="96"/>
      <c r="F108" s="96"/>
      <c r="G108" s="96"/>
      <c r="H108" s="96"/>
      <c r="I108" s="96"/>
      <c r="J108" s="96"/>
      <c r="K108" s="96"/>
      <c r="L108" s="99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</row>
    <row r="109" spans="1:47" s="100" customFormat="1" ht="12" customHeight="1">
      <c r="A109" s="96"/>
      <c r="B109" s="97"/>
      <c r="C109" s="94" t="s">
        <v>14</v>
      </c>
      <c r="D109" s="96"/>
      <c r="E109" s="96"/>
      <c r="F109" s="96"/>
      <c r="G109" s="96"/>
      <c r="H109" s="96"/>
      <c r="I109" s="96"/>
      <c r="J109" s="96"/>
      <c r="K109" s="96"/>
      <c r="L109" s="99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</row>
    <row r="110" spans="1:47" s="100" customFormat="1" ht="16.5" customHeight="1">
      <c r="A110" s="96"/>
      <c r="B110" s="97"/>
      <c r="C110" s="96"/>
      <c r="D110" s="96"/>
      <c r="E110" s="282" t="str">
        <f>E7</f>
        <v>Výuková stáj ŠZP Žabčice</v>
      </c>
      <c r="F110" s="283"/>
      <c r="G110" s="283"/>
      <c r="H110" s="283"/>
      <c r="I110" s="96"/>
      <c r="J110" s="96"/>
      <c r="K110" s="96"/>
      <c r="L110" s="99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</row>
    <row r="111" spans="1:47" ht="12" customHeight="1">
      <c r="B111" s="91"/>
      <c r="C111" s="94" t="s">
        <v>103</v>
      </c>
      <c r="L111" s="91"/>
    </row>
    <row r="112" spans="1:47" s="100" customFormat="1" ht="16.5" customHeight="1">
      <c r="A112" s="96"/>
      <c r="B112" s="97"/>
      <c r="C112" s="96"/>
      <c r="D112" s="96"/>
      <c r="E112" s="282" t="s">
        <v>104</v>
      </c>
      <c r="F112" s="279"/>
      <c r="G112" s="279"/>
      <c r="H112" s="279"/>
      <c r="I112" s="96"/>
      <c r="J112" s="96"/>
      <c r="K112" s="96"/>
      <c r="L112" s="99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</row>
    <row r="113" spans="1:65" s="100" customFormat="1" ht="12" customHeight="1">
      <c r="A113" s="96"/>
      <c r="B113" s="97"/>
      <c r="C113" s="94" t="s">
        <v>105</v>
      </c>
      <c r="D113" s="96"/>
      <c r="E113" s="96"/>
      <c r="F113" s="96"/>
      <c r="G113" s="96"/>
      <c r="H113" s="96"/>
      <c r="I113" s="96"/>
      <c r="J113" s="96"/>
      <c r="K113" s="96"/>
      <c r="L113" s="99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</row>
    <row r="114" spans="1:65" s="100" customFormat="1" ht="16.5" customHeight="1">
      <c r="A114" s="96"/>
      <c r="B114" s="97"/>
      <c r="C114" s="96"/>
      <c r="D114" s="96"/>
      <c r="E114" s="278" t="str">
        <f>E11</f>
        <v>SO 02.2 - Elektroinstalace</v>
      </c>
      <c r="F114" s="279"/>
      <c r="G114" s="279"/>
      <c r="H114" s="279"/>
      <c r="I114" s="96"/>
      <c r="J114" s="96"/>
      <c r="K114" s="96"/>
      <c r="L114" s="99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</row>
    <row r="115" spans="1:65" s="100" customFormat="1" ht="6.95" customHeight="1">
      <c r="A115" s="96"/>
      <c r="B115" s="97"/>
      <c r="C115" s="96"/>
      <c r="D115" s="96"/>
      <c r="E115" s="96"/>
      <c r="F115" s="96"/>
      <c r="G115" s="96"/>
      <c r="H115" s="96"/>
      <c r="I115" s="96"/>
      <c r="J115" s="96"/>
      <c r="K115" s="96"/>
      <c r="L115" s="99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</row>
    <row r="116" spans="1:65" s="100" customFormat="1" ht="12" customHeight="1">
      <c r="A116" s="96"/>
      <c r="B116" s="97"/>
      <c r="C116" s="94" t="s">
        <v>18</v>
      </c>
      <c r="D116" s="96"/>
      <c r="E116" s="96"/>
      <c r="F116" s="101" t="str">
        <f>F14</f>
        <v>Žabčice</v>
      </c>
      <c r="G116" s="96"/>
      <c r="H116" s="96"/>
      <c r="I116" s="94" t="s">
        <v>20</v>
      </c>
      <c r="J116" s="102" t="str">
        <f>IF(J14="","",J14)</f>
        <v>14. 2. 2024</v>
      </c>
      <c r="K116" s="96"/>
      <c r="L116" s="99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</row>
    <row r="117" spans="1:65" s="100" customFormat="1" ht="6.95" customHeight="1">
      <c r="A117" s="96"/>
      <c r="B117" s="97"/>
      <c r="C117" s="96"/>
      <c r="D117" s="96"/>
      <c r="E117" s="96"/>
      <c r="F117" s="96"/>
      <c r="G117" s="96"/>
      <c r="H117" s="96"/>
      <c r="I117" s="96"/>
      <c r="J117" s="96"/>
      <c r="K117" s="96"/>
      <c r="L117" s="99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</row>
    <row r="118" spans="1:65" s="100" customFormat="1" ht="15.2" customHeight="1">
      <c r="A118" s="96"/>
      <c r="B118" s="97"/>
      <c r="C118" s="94" t="s">
        <v>22</v>
      </c>
      <c r="D118" s="96"/>
      <c r="E118" s="96"/>
      <c r="F118" s="101" t="str">
        <f>E17</f>
        <v>Mendelova univerzita V Brně, ŠZP Žabčice</v>
      </c>
      <c r="G118" s="96"/>
      <c r="H118" s="96"/>
      <c r="I118" s="94" t="s">
        <v>28</v>
      </c>
      <c r="J118" s="133" t="str">
        <f>E23</f>
        <v>Ing. Jaroslav Onderka</v>
      </c>
      <c r="K118" s="96"/>
      <c r="L118" s="99"/>
      <c r="S118" s="96"/>
      <c r="T118" s="96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</row>
    <row r="119" spans="1:65" s="100" customFormat="1" ht="15.2" customHeight="1">
      <c r="A119" s="96"/>
      <c r="B119" s="97"/>
      <c r="C119" s="94" t="s">
        <v>26</v>
      </c>
      <c r="D119" s="96"/>
      <c r="E119" s="96"/>
      <c r="F119" s="101" t="str">
        <f>IF(E20="","",E20)</f>
        <v xml:space="preserve"> </v>
      </c>
      <c r="G119" s="96"/>
      <c r="H119" s="96"/>
      <c r="I119" s="94" t="s">
        <v>31</v>
      </c>
      <c r="J119" s="133" t="str">
        <f>E26</f>
        <v xml:space="preserve"> </v>
      </c>
      <c r="K119" s="96"/>
      <c r="L119" s="99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</row>
    <row r="120" spans="1:65" s="100" customFormat="1" ht="10.35" customHeight="1">
      <c r="A120" s="96"/>
      <c r="B120" s="97"/>
      <c r="C120" s="96"/>
      <c r="D120" s="96"/>
      <c r="E120" s="96"/>
      <c r="F120" s="96"/>
      <c r="G120" s="96"/>
      <c r="H120" s="96"/>
      <c r="I120" s="96"/>
      <c r="J120" s="96"/>
      <c r="K120" s="96"/>
      <c r="L120" s="99"/>
      <c r="S120" s="96"/>
      <c r="T120" s="96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</row>
    <row r="121" spans="1:65" s="157" customFormat="1" ht="29.25" customHeight="1">
      <c r="A121" s="147"/>
      <c r="B121" s="148"/>
      <c r="C121" s="149" t="s">
        <v>130</v>
      </c>
      <c r="D121" s="150" t="s">
        <v>58</v>
      </c>
      <c r="E121" s="150" t="s">
        <v>54</v>
      </c>
      <c r="F121" s="150" t="s">
        <v>55</v>
      </c>
      <c r="G121" s="150" t="s">
        <v>131</v>
      </c>
      <c r="H121" s="150" t="s">
        <v>132</v>
      </c>
      <c r="I121" s="150" t="s">
        <v>133</v>
      </c>
      <c r="J121" s="151" t="s">
        <v>109</v>
      </c>
      <c r="K121" s="152" t="s">
        <v>134</v>
      </c>
      <c r="L121" s="153"/>
      <c r="M121" s="154" t="s">
        <v>1</v>
      </c>
      <c r="N121" s="155" t="s">
        <v>37</v>
      </c>
      <c r="O121" s="155" t="s">
        <v>135</v>
      </c>
      <c r="P121" s="155" t="s">
        <v>136</v>
      </c>
      <c r="Q121" s="155" t="s">
        <v>137</v>
      </c>
      <c r="R121" s="155" t="s">
        <v>138</v>
      </c>
      <c r="S121" s="155" t="s">
        <v>139</v>
      </c>
      <c r="T121" s="156" t="s">
        <v>140</v>
      </c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</row>
    <row r="122" spans="1:65" s="100" customFormat="1" ht="22.9" customHeight="1">
      <c r="A122" s="96"/>
      <c r="B122" s="97"/>
      <c r="C122" s="158" t="s">
        <v>141</v>
      </c>
      <c r="D122" s="96"/>
      <c r="E122" s="96"/>
      <c r="F122" s="96"/>
      <c r="G122" s="96"/>
      <c r="H122" s="96"/>
      <c r="I122" s="96"/>
      <c r="J122" s="159">
        <f>BK122</f>
        <v>0</v>
      </c>
      <c r="K122" s="96"/>
      <c r="L122" s="97"/>
      <c r="M122" s="160"/>
      <c r="N122" s="161"/>
      <c r="O122" s="108"/>
      <c r="P122" s="162">
        <f>P123</f>
        <v>0</v>
      </c>
      <c r="Q122" s="108"/>
      <c r="R122" s="162">
        <f>R123</f>
        <v>0</v>
      </c>
      <c r="S122" s="108"/>
      <c r="T122" s="163">
        <f>T123</f>
        <v>0</v>
      </c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T122" s="88" t="s">
        <v>72</v>
      </c>
      <c r="AU122" s="88" t="s">
        <v>111</v>
      </c>
      <c r="BK122" s="164">
        <f>BK123</f>
        <v>0</v>
      </c>
    </row>
    <row r="123" spans="1:65" s="165" customFormat="1" ht="25.9" customHeight="1">
      <c r="B123" s="166"/>
      <c r="D123" s="167" t="s">
        <v>72</v>
      </c>
      <c r="E123" s="168" t="s">
        <v>638</v>
      </c>
      <c r="F123" s="168" t="s">
        <v>639</v>
      </c>
      <c r="J123" s="169">
        <f>BK123</f>
        <v>0</v>
      </c>
      <c r="L123" s="166"/>
      <c r="M123" s="170"/>
      <c r="N123" s="171"/>
      <c r="O123" s="171"/>
      <c r="P123" s="172">
        <f>P124</f>
        <v>0</v>
      </c>
      <c r="Q123" s="171"/>
      <c r="R123" s="172">
        <f>R124</f>
        <v>0</v>
      </c>
      <c r="S123" s="171"/>
      <c r="T123" s="173">
        <f>T124</f>
        <v>0</v>
      </c>
      <c r="AR123" s="167" t="s">
        <v>169</v>
      </c>
      <c r="AT123" s="174" t="s">
        <v>72</v>
      </c>
      <c r="AU123" s="174" t="s">
        <v>73</v>
      </c>
      <c r="AY123" s="167" t="s">
        <v>144</v>
      </c>
      <c r="BK123" s="175">
        <f>BK124</f>
        <v>0</v>
      </c>
    </row>
    <row r="124" spans="1:65" s="165" customFormat="1" ht="22.9" customHeight="1">
      <c r="B124" s="166"/>
      <c r="D124" s="167" t="s">
        <v>72</v>
      </c>
      <c r="E124" s="176" t="s">
        <v>789</v>
      </c>
      <c r="F124" s="176" t="s">
        <v>790</v>
      </c>
      <c r="J124" s="177">
        <f>BK124</f>
        <v>0</v>
      </c>
      <c r="L124" s="166"/>
      <c r="M124" s="170"/>
      <c r="N124" s="171"/>
      <c r="O124" s="171"/>
      <c r="P124" s="172">
        <f>P125</f>
        <v>0</v>
      </c>
      <c r="Q124" s="171"/>
      <c r="R124" s="172">
        <f>R125</f>
        <v>0</v>
      </c>
      <c r="S124" s="171"/>
      <c r="T124" s="173">
        <f>T125</f>
        <v>0</v>
      </c>
      <c r="AR124" s="167" t="s">
        <v>169</v>
      </c>
      <c r="AT124" s="174" t="s">
        <v>72</v>
      </c>
      <c r="AU124" s="174" t="s">
        <v>80</v>
      </c>
      <c r="AY124" s="167" t="s">
        <v>144</v>
      </c>
      <c r="BK124" s="175">
        <f>BK125</f>
        <v>0</v>
      </c>
    </row>
    <row r="125" spans="1:65" s="100" customFormat="1" ht="16.5" customHeight="1">
      <c r="A125" s="96"/>
      <c r="B125" s="97"/>
      <c r="C125" s="178" t="s">
        <v>82</v>
      </c>
      <c r="D125" s="178" t="s">
        <v>146</v>
      </c>
      <c r="E125" s="179" t="s">
        <v>791</v>
      </c>
      <c r="F125" s="180" t="s">
        <v>787</v>
      </c>
      <c r="G125" s="181" t="s">
        <v>299</v>
      </c>
      <c r="H125" s="182">
        <v>1</v>
      </c>
      <c r="I125" s="74"/>
      <c r="J125" s="183">
        <f>ROUND(I125*H125,2)</f>
        <v>0</v>
      </c>
      <c r="K125" s="184"/>
      <c r="L125" s="97"/>
      <c r="M125" s="230" t="s">
        <v>1</v>
      </c>
      <c r="N125" s="231" t="s">
        <v>38</v>
      </c>
      <c r="O125" s="232">
        <v>0</v>
      </c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  <c r="AR125" s="189" t="s">
        <v>517</v>
      </c>
      <c r="AT125" s="189" t="s">
        <v>146</v>
      </c>
      <c r="AU125" s="189" t="s">
        <v>82</v>
      </c>
      <c r="AY125" s="88" t="s">
        <v>144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88" t="s">
        <v>80</v>
      </c>
      <c r="BK125" s="190">
        <f>ROUND(I125*H125,2)</f>
        <v>0</v>
      </c>
      <c r="BL125" s="88" t="s">
        <v>517</v>
      </c>
      <c r="BM125" s="189" t="s">
        <v>1263</v>
      </c>
    </row>
    <row r="126" spans="1:65" s="100" customFormat="1" ht="6.95" customHeight="1">
      <c r="A126" s="96"/>
      <c r="B126" s="129"/>
      <c r="C126" s="130"/>
      <c r="D126" s="130"/>
      <c r="E126" s="130"/>
      <c r="F126" s="130"/>
      <c r="G126" s="130"/>
      <c r="H126" s="130"/>
      <c r="I126" s="130"/>
      <c r="J126" s="130"/>
      <c r="K126" s="130"/>
      <c r="L126" s="97"/>
      <c r="M126" s="96"/>
      <c r="O126" s="96"/>
      <c r="P126" s="96"/>
      <c r="Q126" s="96"/>
      <c r="R126" s="96"/>
      <c r="S126" s="96"/>
      <c r="T126" s="96"/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</row>
  </sheetData>
  <sheetProtection algorithmName="SHA-512" hashValue="NQccfHxPswyKyqjwGnj7OxenfHCr8vvRk1IqZ3/k69SacSke0S79A+uSdkYxW7sEDeaDBuQ/7aOsXsdCgxv04w==" saltValue="TZqLIxKSJyU19WTJPZrMOg==" spinCount="100000" sheet="1" formatCells="0" formatColumns="0" formatRows="0" insertColumns="0" insertRows="0" insertHyperlinks="0" deleteColumns="0" deleteRows="0" sort="0" autoFilter="0" pivotTables="0"/>
  <autoFilter ref="C121:K125" xr:uid="{00000000-0009-0000-0000-000005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35"/>
  <sheetViews>
    <sheetView showGridLines="0" topLeftCell="A105" workbookViewId="0">
      <selection activeCell="J122" sqref="J122"/>
    </sheetView>
  </sheetViews>
  <sheetFormatPr defaultRowHeight="11.25"/>
  <cols>
    <col min="1" max="1" width="8.33203125" style="73" customWidth="1"/>
    <col min="2" max="2" width="1.1640625" style="73" customWidth="1"/>
    <col min="3" max="3" width="4.1640625" style="73" customWidth="1"/>
    <col min="4" max="4" width="4.33203125" style="73" customWidth="1"/>
    <col min="5" max="5" width="17.1640625" style="73" customWidth="1"/>
    <col min="6" max="6" width="50.83203125" style="73" customWidth="1"/>
    <col min="7" max="7" width="7.5" style="73" customWidth="1"/>
    <col min="8" max="8" width="14" style="73" customWidth="1"/>
    <col min="9" max="9" width="15.83203125" style="73" customWidth="1"/>
    <col min="10" max="10" width="22.33203125" style="73" customWidth="1"/>
    <col min="11" max="11" width="22.33203125" style="73" hidden="1" customWidth="1"/>
    <col min="12" max="12" width="9.33203125" style="73" customWidth="1"/>
    <col min="13" max="13" width="10.83203125" style="73" hidden="1" customWidth="1"/>
    <col min="14" max="14" width="9.33203125" style="73" hidden="1"/>
    <col min="15" max="20" width="14.1640625" style="73" hidden="1" customWidth="1"/>
    <col min="21" max="21" width="16.33203125" style="73" hidden="1" customWidth="1"/>
    <col min="22" max="22" width="12.33203125" style="73" customWidth="1"/>
    <col min="23" max="23" width="16.33203125" style="73" customWidth="1"/>
    <col min="24" max="24" width="12.33203125" style="73" customWidth="1"/>
    <col min="25" max="25" width="15" style="73" customWidth="1"/>
    <col min="26" max="26" width="11" style="73" customWidth="1"/>
    <col min="27" max="27" width="15" style="73" customWidth="1"/>
    <col min="28" max="28" width="16.33203125" style="73" customWidth="1"/>
    <col min="29" max="29" width="11" style="73" customWidth="1"/>
    <col min="30" max="30" width="15" style="73" customWidth="1"/>
    <col min="31" max="31" width="16.33203125" style="73" customWidth="1"/>
    <col min="32" max="42" width="9.33203125" style="73"/>
    <col min="43" max="65" width="0" style="73" hidden="1" customWidth="1"/>
    <col min="66" max="16384" width="9.33203125" style="73"/>
  </cols>
  <sheetData>
    <row r="2" spans="1:46" ht="36.950000000000003" customHeight="1">
      <c r="L2" s="280" t="s">
        <v>5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88" t="s">
        <v>101</v>
      </c>
    </row>
    <row r="3" spans="1:46" ht="6.9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  <c r="AT3" s="88" t="s">
        <v>82</v>
      </c>
    </row>
    <row r="4" spans="1:46" ht="24.95" customHeight="1">
      <c r="B4" s="91"/>
      <c r="D4" s="92" t="s">
        <v>102</v>
      </c>
      <c r="L4" s="91"/>
      <c r="M4" s="93" t="s">
        <v>10</v>
      </c>
      <c r="AT4" s="88" t="s">
        <v>3</v>
      </c>
    </row>
    <row r="5" spans="1:46" ht="6.95" customHeight="1">
      <c r="B5" s="91"/>
      <c r="L5" s="91"/>
    </row>
    <row r="6" spans="1:46" ht="12" customHeight="1">
      <c r="B6" s="91"/>
      <c r="D6" s="94" t="s">
        <v>14</v>
      </c>
      <c r="L6" s="91"/>
    </row>
    <row r="7" spans="1:46" ht="16.5" customHeight="1">
      <c r="B7" s="91"/>
      <c r="E7" s="282" t="str">
        <f>'Rekapitulace stavby'!K6</f>
        <v>Výuková stáj ŠZP Žabčice</v>
      </c>
      <c r="F7" s="283"/>
      <c r="G7" s="283"/>
      <c r="H7" s="283"/>
      <c r="L7" s="91"/>
    </row>
    <row r="8" spans="1:46" s="100" customFormat="1" ht="12" customHeight="1">
      <c r="A8" s="96"/>
      <c r="B8" s="97"/>
      <c r="C8" s="96"/>
      <c r="D8" s="94" t="s">
        <v>103</v>
      </c>
      <c r="E8" s="96"/>
      <c r="F8" s="96"/>
      <c r="G8" s="96"/>
      <c r="H8" s="96"/>
      <c r="I8" s="96"/>
      <c r="J8" s="96"/>
      <c r="K8" s="96"/>
      <c r="L8" s="99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</row>
    <row r="9" spans="1:46" s="100" customFormat="1" ht="16.5" customHeight="1">
      <c r="A9" s="96"/>
      <c r="B9" s="97"/>
      <c r="C9" s="96"/>
      <c r="D9" s="96"/>
      <c r="E9" s="278" t="s">
        <v>1264</v>
      </c>
      <c r="F9" s="279"/>
      <c r="G9" s="279"/>
      <c r="H9" s="279"/>
      <c r="I9" s="96"/>
      <c r="J9" s="96"/>
      <c r="K9" s="96"/>
      <c r="L9" s="99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</row>
    <row r="10" spans="1:46" s="100" customFormat="1">
      <c r="A10" s="96"/>
      <c r="B10" s="97"/>
      <c r="C10" s="96"/>
      <c r="D10" s="96"/>
      <c r="E10" s="96"/>
      <c r="F10" s="96"/>
      <c r="G10" s="96"/>
      <c r="H10" s="96"/>
      <c r="I10" s="96"/>
      <c r="J10" s="96"/>
      <c r="K10" s="96"/>
      <c r="L10" s="99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</row>
    <row r="11" spans="1:46" s="100" customFormat="1" ht="12" customHeight="1">
      <c r="A11" s="96"/>
      <c r="B11" s="97"/>
      <c r="C11" s="96"/>
      <c r="D11" s="94" t="s">
        <v>16</v>
      </c>
      <c r="E11" s="96"/>
      <c r="F11" s="101" t="s">
        <v>1</v>
      </c>
      <c r="G11" s="96"/>
      <c r="H11" s="96"/>
      <c r="I11" s="94" t="s">
        <v>17</v>
      </c>
      <c r="J11" s="101" t="s">
        <v>1</v>
      </c>
      <c r="K11" s="96"/>
      <c r="L11" s="99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</row>
    <row r="12" spans="1:46" s="100" customFormat="1" ht="12" customHeight="1">
      <c r="A12" s="96"/>
      <c r="B12" s="97"/>
      <c r="C12" s="96"/>
      <c r="D12" s="94" t="s">
        <v>18</v>
      </c>
      <c r="E12" s="96"/>
      <c r="F12" s="101" t="s">
        <v>19</v>
      </c>
      <c r="G12" s="96"/>
      <c r="H12" s="96"/>
      <c r="I12" s="94" t="s">
        <v>20</v>
      </c>
      <c r="J12" s="102" t="str">
        <f>'Rekapitulace stavby'!AN8</f>
        <v>14. 2. 2024</v>
      </c>
      <c r="K12" s="96"/>
      <c r="L12" s="99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</row>
    <row r="13" spans="1:46" s="100" customFormat="1" ht="10.9" customHeight="1">
      <c r="A13" s="96"/>
      <c r="B13" s="97"/>
      <c r="C13" s="96"/>
      <c r="D13" s="96"/>
      <c r="E13" s="96"/>
      <c r="F13" s="96"/>
      <c r="G13" s="96"/>
      <c r="H13" s="96"/>
      <c r="I13" s="96"/>
      <c r="J13" s="96"/>
      <c r="K13" s="96"/>
      <c r="L13" s="99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</row>
    <row r="14" spans="1:46" s="100" customFormat="1" ht="12" customHeight="1">
      <c r="A14" s="96"/>
      <c r="B14" s="97"/>
      <c r="C14" s="96"/>
      <c r="D14" s="94" t="s">
        <v>22</v>
      </c>
      <c r="E14" s="96"/>
      <c r="F14" s="96"/>
      <c r="G14" s="96"/>
      <c r="H14" s="96"/>
      <c r="I14" s="94" t="s">
        <v>23</v>
      </c>
      <c r="J14" s="101" t="s">
        <v>1</v>
      </c>
      <c r="K14" s="96"/>
      <c r="L14" s="99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</row>
    <row r="15" spans="1:46" s="100" customFormat="1" ht="18" customHeight="1">
      <c r="A15" s="96"/>
      <c r="B15" s="97"/>
      <c r="C15" s="96"/>
      <c r="D15" s="96"/>
      <c r="E15" s="101" t="s">
        <v>24</v>
      </c>
      <c r="F15" s="96"/>
      <c r="G15" s="96"/>
      <c r="H15" s="96"/>
      <c r="I15" s="94" t="s">
        <v>25</v>
      </c>
      <c r="J15" s="101" t="s">
        <v>1</v>
      </c>
      <c r="K15" s="96"/>
      <c r="L15" s="99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</row>
    <row r="16" spans="1:46" s="100" customFormat="1" ht="6.95" customHeight="1">
      <c r="A16" s="96"/>
      <c r="B16" s="97"/>
      <c r="C16" s="96"/>
      <c r="D16" s="96"/>
      <c r="E16" s="96"/>
      <c r="F16" s="96"/>
      <c r="G16" s="96"/>
      <c r="H16" s="96"/>
      <c r="I16" s="96"/>
      <c r="J16" s="96"/>
      <c r="K16" s="96"/>
      <c r="L16" s="99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</row>
    <row r="17" spans="1:31" s="100" customFormat="1" ht="12" customHeight="1">
      <c r="A17" s="96"/>
      <c r="B17" s="97"/>
      <c r="C17" s="96"/>
      <c r="D17" s="94" t="s">
        <v>26</v>
      </c>
      <c r="E17" s="96"/>
      <c r="F17" s="96"/>
      <c r="G17" s="96"/>
      <c r="H17" s="96"/>
      <c r="I17" s="94" t="s">
        <v>23</v>
      </c>
      <c r="J17" s="101" t="str">
        <f>'Rekapitulace stavby'!AN13</f>
        <v/>
      </c>
      <c r="K17" s="96"/>
      <c r="L17" s="99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</row>
    <row r="18" spans="1:31" s="100" customFormat="1" ht="18" customHeight="1">
      <c r="A18" s="96"/>
      <c r="B18" s="97"/>
      <c r="C18" s="96"/>
      <c r="D18" s="96"/>
      <c r="E18" s="284" t="str">
        <f>'Rekapitulace stavby'!E14</f>
        <v xml:space="preserve"> </v>
      </c>
      <c r="F18" s="284"/>
      <c r="G18" s="284"/>
      <c r="H18" s="284"/>
      <c r="I18" s="94" t="s">
        <v>25</v>
      </c>
      <c r="J18" s="101" t="str">
        <f>'Rekapitulace stavby'!AN14</f>
        <v/>
      </c>
      <c r="K18" s="96"/>
      <c r="L18" s="99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</row>
    <row r="19" spans="1:31" s="100" customFormat="1" ht="6.95" customHeight="1">
      <c r="A19" s="96"/>
      <c r="B19" s="97"/>
      <c r="C19" s="96"/>
      <c r="D19" s="96"/>
      <c r="E19" s="96"/>
      <c r="F19" s="96"/>
      <c r="G19" s="96"/>
      <c r="H19" s="96"/>
      <c r="I19" s="96"/>
      <c r="J19" s="96"/>
      <c r="K19" s="96"/>
      <c r="L19" s="99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</row>
    <row r="20" spans="1:31" s="100" customFormat="1" ht="12" customHeight="1">
      <c r="A20" s="96"/>
      <c r="B20" s="97"/>
      <c r="C20" s="96"/>
      <c r="D20" s="94" t="s">
        <v>28</v>
      </c>
      <c r="E20" s="96"/>
      <c r="F20" s="96"/>
      <c r="G20" s="96"/>
      <c r="H20" s="96"/>
      <c r="I20" s="94" t="s">
        <v>23</v>
      </c>
      <c r="J20" s="101" t="s">
        <v>1</v>
      </c>
      <c r="K20" s="96"/>
      <c r="L20" s="99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</row>
    <row r="21" spans="1:31" s="100" customFormat="1" ht="18" customHeight="1">
      <c r="A21" s="96"/>
      <c r="B21" s="97"/>
      <c r="C21" s="96"/>
      <c r="D21" s="96"/>
      <c r="E21" s="101" t="s">
        <v>29</v>
      </c>
      <c r="F21" s="96"/>
      <c r="G21" s="96"/>
      <c r="H21" s="96"/>
      <c r="I21" s="94" t="s">
        <v>25</v>
      </c>
      <c r="J21" s="101" t="s">
        <v>1</v>
      </c>
      <c r="K21" s="96"/>
      <c r="L21" s="99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</row>
    <row r="22" spans="1:31" s="100" customFormat="1" ht="6.95" customHeight="1">
      <c r="A22" s="96"/>
      <c r="B22" s="97"/>
      <c r="C22" s="96"/>
      <c r="D22" s="96"/>
      <c r="E22" s="96"/>
      <c r="F22" s="96"/>
      <c r="G22" s="96"/>
      <c r="H22" s="96"/>
      <c r="I22" s="96"/>
      <c r="J22" s="96"/>
      <c r="K22" s="96"/>
      <c r="L22" s="99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</row>
    <row r="23" spans="1:31" s="100" customFormat="1" ht="12" customHeight="1">
      <c r="A23" s="96"/>
      <c r="B23" s="97"/>
      <c r="C23" s="96"/>
      <c r="D23" s="94" t="s">
        <v>31</v>
      </c>
      <c r="E23" s="96"/>
      <c r="F23" s="96"/>
      <c r="G23" s="96"/>
      <c r="H23" s="96"/>
      <c r="I23" s="94" t="s">
        <v>23</v>
      </c>
      <c r="J23" s="101" t="str">
        <f>IF('Rekapitulace stavby'!AN19="","",'Rekapitulace stavby'!AN19)</f>
        <v/>
      </c>
      <c r="K23" s="96"/>
      <c r="L23" s="99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</row>
    <row r="24" spans="1:31" s="100" customFormat="1" ht="18" customHeight="1">
      <c r="A24" s="96"/>
      <c r="B24" s="97"/>
      <c r="C24" s="96"/>
      <c r="D24" s="96"/>
      <c r="E24" s="101" t="str">
        <f>IF('Rekapitulace stavby'!E20="","",'Rekapitulace stavby'!E20)</f>
        <v xml:space="preserve"> </v>
      </c>
      <c r="F24" s="96"/>
      <c r="G24" s="96"/>
      <c r="H24" s="96"/>
      <c r="I24" s="94" t="s">
        <v>25</v>
      </c>
      <c r="J24" s="101" t="str">
        <f>IF('Rekapitulace stavby'!AN20="","",'Rekapitulace stavby'!AN20)</f>
        <v/>
      </c>
      <c r="K24" s="96"/>
      <c r="L24" s="99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</row>
    <row r="25" spans="1:31" s="100" customFormat="1" ht="6.95" customHeight="1">
      <c r="A25" s="96"/>
      <c r="B25" s="97"/>
      <c r="C25" s="96"/>
      <c r="D25" s="96"/>
      <c r="E25" s="96"/>
      <c r="F25" s="96"/>
      <c r="G25" s="96"/>
      <c r="H25" s="96"/>
      <c r="I25" s="96"/>
      <c r="J25" s="96"/>
      <c r="K25" s="96"/>
      <c r="L25" s="99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</row>
    <row r="26" spans="1:31" s="100" customFormat="1" ht="12" customHeight="1">
      <c r="A26" s="96"/>
      <c r="B26" s="97"/>
      <c r="C26" s="96"/>
      <c r="D26" s="94" t="s">
        <v>32</v>
      </c>
      <c r="E26" s="96"/>
      <c r="F26" s="96"/>
      <c r="G26" s="96"/>
      <c r="H26" s="96"/>
      <c r="I26" s="96"/>
      <c r="J26" s="96"/>
      <c r="K26" s="96"/>
      <c r="L26" s="99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</row>
    <row r="27" spans="1:31" s="107" customFormat="1" ht="16.5" customHeight="1">
      <c r="A27" s="104"/>
      <c r="B27" s="105"/>
      <c r="C27" s="104"/>
      <c r="D27" s="104"/>
      <c r="E27" s="285" t="s">
        <v>1</v>
      </c>
      <c r="F27" s="285"/>
      <c r="G27" s="285"/>
      <c r="H27" s="285"/>
      <c r="I27" s="104"/>
      <c r="J27" s="104"/>
      <c r="K27" s="104"/>
      <c r="L27" s="106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s="100" customFormat="1" ht="6.95" customHeight="1">
      <c r="A28" s="96"/>
      <c r="B28" s="97"/>
      <c r="C28" s="96"/>
      <c r="D28" s="96"/>
      <c r="E28" s="96"/>
      <c r="F28" s="96"/>
      <c r="G28" s="96"/>
      <c r="H28" s="96"/>
      <c r="I28" s="96"/>
      <c r="J28" s="96"/>
      <c r="K28" s="96"/>
      <c r="L28" s="99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</row>
    <row r="29" spans="1:31" s="100" customFormat="1" ht="6.95" customHeight="1">
      <c r="A29" s="96"/>
      <c r="B29" s="97"/>
      <c r="C29" s="96"/>
      <c r="D29" s="108"/>
      <c r="E29" s="108"/>
      <c r="F29" s="108"/>
      <c r="G29" s="108"/>
      <c r="H29" s="108"/>
      <c r="I29" s="108"/>
      <c r="J29" s="108"/>
      <c r="K29" s="108"/>
      <c r="L29" s="99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100" customFormat="1" ht="25.35" customHeight="1">
      <c r="A30" s="96"/>
      <c r="B30" s="97"/>
      <c r="C30" s="96"/>
      <c r="D30" s="109" t="s">
        <v>33</v>
      </c>
      <c r="E30" s="96"/>
      <c r="F30" s="96"/>
      <c r="G30" s="96"/>
      <c r="H30" s="96"/>
      <c r="I30" s="96"/>
      <c r="J30" s="110">
        <f>ROUND(J121, 2)</f>
        <v>0</v>
      </c>
      <c r="K30" s="96"/>
      <c r="L30" s="99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</row>
    <row r="31" spans="1:31" s="100" customFormat="1" ht="6.95" customHeight="1">
      <c r="A31" s="96"/>
      <c r="B31" s="97"/>
      <c r="C31" s="96"/>
      <c r="D31" s="108"/>
      <c r="E31" s="108"/>
      <c r="F31" s="108"/>
      <c r="G31" s="108"/>
      <c r="H31" s="108"/>
      <c r="I31" s="108"/>
      <c r="J31" s="108"/>
      <c r="K31" s="108"/>
      <c r="L31" s="99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</row>
    <row r="32" spans="1:31" s="100" customFormat="1" ht="14.45" customHeight="1">
      <c r="A32" s="96"/>
      <c r="B32" s="97"/>
      <c r="C32" s="96"/>
      <c r="D32" s="96"/>
      <c r="E32" s="96"/>
      <c r="F32" s="111" t="s">
        <v>35</v>
      </c>
      <c r="G32" s="96"/>
      <c r="H32" s="96"/>
      <c r="I32" s="111" t="s">
        <v>34</v>
      </c>
      <c r="J32" s="111" t="s">
        <v>36</v>
      </c>
      <c r="K32" s="96"/>
      <c r="L32" s="99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</row>
    <row r="33" spans="1:31" s="100" customFormat="1" ht="14.45" customHeight="1">
      <c r="A33" s="96"/>
      <c r="B33" s="97"/>
      <c r="C33" s="96"/>
      <c r="D33" s="112" t="s">
        <v>37</v>
      </c>
      <c r="E33" s="94" t="s">
        <v>38</v>
      </c>
      <c r="F33" s="113">
        <f>ROUND((SUM(BE121:BE134)),  2)</f>
        <v>0</v>
      </c>
      <c r="G33" s="96"/>
      <c r="H33" s="96"/>
      <c r="I33" s="114">
        <v>0.21</v>
      </c>
      <c r="J33" s="113">
        <f>ROUND(((SUM(BE121:BE134))*I33),  2)</f>
        <v>0</v>
      </c>
      <c r="K33" s="96"/>
      <c r="L33" s="99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</row>
    <row r="34" spans="1:31" s="100" customFormat="1" ht="14.45" customHeight="1">
      <c r="A34" s="96"/>
      <c r="B34" s="97"/>
      <c r="C34" s="96"/>
      <c r="D34" s="96"/>
      <c r="E34" s="94" t="s">
        <v>39</v>
      </c>
      <c r="F34" s="113">
        <f>ROUND((SUM(BF121:BF134)),  2)</f>
        <v>0</v>
      </c>
      <c r="G34" s="96"/>
      <c r="H34" s="96"/>
      <c r="I34" s="114">
        <v>0.12</v>
      </c>
      <c r="J34" s="113">
        <f>ROUND(((SUM(BF121:BF134))*I34),  2)</f>
        <v>0</v>
      </c>
      <c r="K34" s="96"/>
      <c r="L34" s="99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</row>
    <row r="35" spans="1:31" s="100" customFormat="1" ht="14.45" hidden="1" customHeight="1">
      <c r="A35" s="96"/>
      <c r="B35" s="97"/>
      <c r="C35" s="96"/>
      <c r="D35" s="96"/>
      <c r="E35" s="94" t="s">
        <v>40</v>
      </c>
      <c r="F35" s="113">
        <f>ROUND((SUM(BG121:BG134)),  2)</f>
        <v>0</v>
      </c>
      <c r="G35" s="96"/>
      <c r="H35" s="96"/>
      <c r="I35" s="114">
        <v>0.21</v>
      </c>
      <c r="J35" s="113">
        <f>0</f>
        <v>0</v>
      </c>
      <c r="K35" s="96"/>
      <c r="L35" s="99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</row>
    <row r="36" spans="1:31" s="100" customFormat="1" ht="14.45" hidden="1" customHeight="1">
      <c r="A36" s="96"/>
      <c r="B36" s="97"/>
      <c r="C36" s="96"/>
      <c r="D36" s="96"/>
      <c r="E36" s="94" t="s">
        <v>41</v>
      </c>
      <c r="F36" s="113">
        <f>ROUND((SUM(BH121:BH134)),  2)</f>
        <v>0</v>
      </c>
      <c r="G36" s="96"/>
      <c r="H36" s="96"/>
      <c r="I36" s="114">
        <v>0.12</v>
      </c>
      <c r="J36" s="113">
        <f>0</f>
        <v>0</v>
      </c>
      <c r="K36" s="96"/>
      <c r="L36" s="99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</row>
    <row r="37" spans="1:31" s="100" customFormat="1" ht="14.45" hidden="1" customHeight="1">
      <c r="A37" s="96"/>
      <c r="B37" s="97"/>
      <c r="C37" s="96"/>
      <c r="D37" s="96"/>
      <c r="E37" s="94" t="s">
        <v>42</v>
      </c>
      <c r="F37" s="113">
        <f>ROUND((SUM(BI121:BI134)),  2)</f>
        <v>0</v>
      </c>
      <c r="G37" s="96"/>
      <c r="H37" s="96"/>
      <c r="I37" s="114">
        <v>0</v>
      </c>
      <c r="J37" s="113">
        <f>0</f>
        <v>0</v>
      </c>
      <c r="K37" s="96"/>
      <c r="L37" s="99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</row>
    <row r="38" spans="1:31" s="100" customFormat="1" ht="6.95" customHeight="1">
      <c r="A38" s="96"/>
      <c r="B38" s="97"/>
      <c r="C38" s="96"/>
      <c r="D38" s="96"/>
      <c r="E38" s="96"/>
      <c r="F38" s="96"/>
      <c r="G38" s="96"/>
      <c r="H38" s="96"/>
      <c r="I38" s="96"/>
      <c r="J38" s="96"/>
      <c r="K38" s="96"/>
      <c r="L38" s="99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</row>
    <row r="39" spans="1:31" s="100" customFormat="1" ht="25.35" customHeight="1">
      <c r="A39" s="96"/>
      <c r="B39" s="97"/>
      <c r="C39" s="115"/>
      <c r="D39" s="116" t="s">
        <v>43</v>
      </c>
      <c r="E39" s="117"/>
      <c r="F39" s="117"/>
      <c r="G39" s="118" t="s">
        <v>44</v>
      </c>
      <c r="H39" s="119" t="s">
        <v>45</v>
      </c>
      <c r="I39" s="117"/>
      <c r="J39" s="120">
        <f>SUM(J30:J37)</f>
        <v>0</v>
      </c>
      <c r="K39" s="121"/>
      <c r="L39" s="99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</row>
    <row r="40" spans="1:31" s="100" customFormat="1" ht="14.45" customHeight="1">
      <c r="A40" s="96"/>
      <c r="B40" s="97"/>
      <c r="C40" s="96"/>
      <c r="D40" s="96"/>
      <c r="E40" s="96"/>
      <c r="F40" s="96"/>
      <c r="G40" s="96"/>
      <c r="H40" s="96"/>
      <c r="I40" s="96"/>
      <c r="J40" s="96"/>
      <c r="K40" s="96"/>
      <c r="L40" s="99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</row>
    <row r="41" spans="1:31" ht="14.45" customHeight="1">
      <c r="B41" s="91"/>
      <c r="L41" s="91"/>
    </row>
    <row r="42" spans="1:31" ht="14.45" customHeight="1">
      <c r="B42" s="91"/>
      <c r="L42" s="91"/>
    </row>
    <row r="43" spans="1:31" ht="14.45" customHeight="1">
      <c r="B43" s="91"/>
      <c r="L43" s="91"/>
    </row>
    <row r="44" spans="1:31" ht="14.45" customHeight="1">
      <c r="B44" s="91"/>
      <c r="L44" s="91"/>
    </row>
    <row r="45" spans="1:31" ht="14.45" customHeight="1">
      <c r="B45" s="91"/>
      <c r="L45" s="91"/>
    </row>
    <row r="46" spans="1:31" ht="14.45" customHeight="1">
      <c r="B46" s="91"/>
      <c r="L46" s="91"/>
    </row>
    <row r="47" spans="1:31" ht="14.45" customHeight="1">
      <c r="B47" s="91"/>
      <c r="L47" s="91"/>
    </row>
    <row r="48" spans="1:31" ht="14.45" customHeight="1">
      <c r="B48" s="91"/>
      <c r="L48" s="91"/>
    </row>
    <row r="49" spans="1:31" ht="14.45" customHeight="1">
      <c r="B49" s="91"/>
      <c r="L49" s="91"/>
    </row>
    <row r="50" spans="1:31" s="100" customFormat="1" ht="14.45" customHeight="1">
      <c r="B50" s="99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99"/>
    </row>
    <row r="51" spans="1:31">
      <c r="B51" s="91"/>
      <c r="L51" s="91"/>
    </row>
    <row r="52" spans="1:31">
      <c r="B52" s="91"/>
      <c r="L52" s="91"/>
    </row>
    <row r="53" spans="1:31">
      <c r="B53" s="91"/>
      <c r="L53" s="91"/>
    </row>
    <row r="54" spans="1:31">
      <c r="B54" s="91"/>
      <c r="L54" s="91"/>
    </row>
    <row r="55" spans="1:31">
      <c r="B55" s="91"/>
      <c r="L55" s="91"/>
    </row>
    <row r="56" spans="1:31">
      <c r="B56" s="91"/>
      <c r="L56" s="91"/>
    </row>
    <row r="57" spans="1:31">
      <c r="B57" s="91"/>
      <c r="L57" s="91"/>
    </row>
    <row r="58" spans="1:31">
      <c r="B58" s="91"/>
      <c r="L58" s="91"/>
    </row>
    <row r="59" spans="1:31">
      <c r="B59" s="91"/>
      <c r="L59" s="91"/>
    </row>
    <row r="60" spans="1:31">
      <c r="B60" s="91"/>
      <c r="L60" s="91"/>
    </row>
    <row r="61" spans="1:31" s="100" customFormat="1" ht="12.75">
      <c r="A61" s="96"/>
      <c r="B61" s="97"/>
      <c r="C61" s="96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99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</row>
    <row r="62" spans="1:31">
      <c r="B62" s="91"/>
      <c r="L62" s="91"/>
    </row>
    <row r="63" spans="1:31">
      <c r="B63" s="91"/>
      <c r="L63" s="91"/>
    </row>
    <row r="64" spans="1:31">
      <c r="B64" s="91"/>
      <c r="L64" s="91"/>
    </row>
    <row r="65" spans="1:31" s="100" customFormat="1" ht="12.75">
      <c r="A65" s="96"/>
      <c r="B65" s="97"/>
      <c r="C65" s="96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99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</row>
    <row r="66" spans="1:31">
      <c r="B66" s="91"/>
      <c r="L66" s="91"/>
    </row>
    <row r="67" spans="1:31">
      <c r="B67" s="91"/>
      <c r="L67" s="91"/>
    </row>
    <row r="68" spans="1:31">
      <c r="B68" s="91"/>
      <c r="L68" s="91"/>
    </row>
    <row r="69" spans="1:31">
      <c r="B69" s="91"/>
      <c r="L69" s="91"/>
    </row>
    <row r="70" spans="1:31">
      <c r="B70" s="91"/>
      <c r="L70" s="91"/>
    </row>
    <row r="71" spans="1:31">
      <c r="B71" s="91"/>
      <c r="L71" s="91"/>
    </row>
    <row r="72" spans="1:31">
      <c r="B72" s="91"/>
      <c r="L72" s="91"/>
    </row>
    <row r="73" spans="1:31">
      <c r="B73" s="91"/>
      <c r="L73" s="91"/>
    </row>
    <row r="74" spans="1:31">
      <c r="B74" s="91"/>
      <c r="L74" s="91"/>
    </row>
    <row r="75" spans="1:31">
      <c r="B75" s="91"/>
      <c r="L75" s="91"/>
    </row>
    <row r="76" spans="1:31" s="100" customFormat="1" ht="12.75">
      <c r="A76" s="96"/>
      <c r="B76" s="97"/>
      <c r="C76" s="96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99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</row>
    <row r="77" spans="1:31" s="100" customFormat="1" ht="14.45" customHeight="1">
      <c r="A77" s="96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99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</row>
    <row r="81" spans="1:47" s="100" customFormat="1" ht="6.95" customHeight="1">
      <c r="A81" s="96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99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</row>
    <row r="82" spans="1:47" s="100" customFormat="1" ht="24.95" customHeight="1">
      <c r="A82" s="96"/>
      <c r="B82" s="97"/>
      <c r="C82" s="92" t="s">
        <v>107</v>
      </c>
      <c r="D82" s="96"/>
      <c r="E82" s="96"/>
      <c r="F82" s="96"/>
      <c r="G82" s="96"/>
      <c r="H82" s="96"/>
      <c r="I82" s="96"/>
      <c r="J82" s="96"/>
      <c r="K82" s="96"/>
      <c r="L82" s="99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</row>
    <row r="83" spans="1:47" s="100" customFormat="1" ht="6.95" customHeight="1">
      <c r="A83" s="96"/>
      <c r="B83" s="97"/>
      <c r="C83" s="96"/>
      <c r="D83" s="96"/>
      <c r="E83" s="96"/>
      <c r="F83" s="96"/>
      <c r="G83" s="96"/>
      <c r="H83" s="96"/>
      <c r="I83" s="96"/>
      <c r="J83" s="96"/>
      <c r="K83" s="96"/>
      <c r="L83" s="99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</row>
    <row r="84" spans="1:47" s="100" customFormat="1" ht="12" customHeight="1">
      <c r="A84" s="96"/>
      <c r="B84" s="97"/>
      <c r="C84" s="94" t="s">
        <v>14</v>
      </c>
      <c r="D84" s="96"/>
      <c r="E84" s="96"/>
      <c r="F84" s="96"/>
      <c r="G84" s="96"/>
      <c r="H84" s="96"/>
      <c r="I84" s="96"/>
      <c r="J84" s="96"/>
      <c r="K84" s="96"/>
      <c r="L84" s="99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</row>
    <row r="85" spans="1:47" s="100" customFormat="1" ht="16.5" customHeight="1">
      <c r="A85" s="96"/>
      <c r="B85" s="97"/>
      <c r="C85" s="96"/>
      <c r="D85" s="96"/>
      <c r="E85" s="282" t="str">
        <f>E7</f>
        <v>Výuková stáj ŠZP Žabčice</v>
      </c>
      <c r="F85" s="283"/>
      <c r="G85" s="283"/>
      <c r="H85" s="283"/>
      <c r="I85" s="96"/>
      <c r="J85" s="96"/>
      <c r="K85" s="96"/>
      <c r="L85" s="99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</row>
    <row r="86" spans="1:47" s="100" customFormat="1" ht="12" customHeight="1">
      <c r="A86" s="96"/>
      <c r="B86" s="97"/>
      <c r="C86" s="94" t="s">
        <v>103</v>
      </c>
      <c r="D86" s="96"/>
      <c r="E86" s="96"/>
      <c r="F86" s="96"/>
      <c r="G86" s="96"/>
      <c r="H86" s="96"/>
      <c r="I86" s="96"/>
      <c r="J86" s="96"/>
      <c r="K86" s="96"/>
      <c r="L86" s="99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</row>
    <row r="87" spans="1:47" s="100" customFormat="1" ht="16.5" customHeight="1">
      <c r="A87" s="96"/>
      <c r="B87" s="97"/>
      <c r="C87" s="96"/>
      <c r="D87" s="96"/>
      <c r="E87" s="278" t="str">
        <f>E9</f>
        <v>VRN - Vedlejší rozpočtové náklady</v>
      </c>
      <c r="F87" s="279"/>
      <c r="G87" s="279"/>
      <c r="H87" s="279"/>
      <c r="I87" s="96"/>
      <c r="J87" s="96"/>
      <c r="K87" s="96"/>
      <c r="L87" s="99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</row>
    <row r="88" spans="1:47" s="100" customFormat="1" ht="6.95" customHeight="1">
      <c r="A88" s="96"/>
      <c r="B88" s="97"/>
      <c r="C88" s="96"/>
      <c r="D88" s="96"/>
      <c r="E88" s="96"/>
      <c r="F88" s="96"/>
      <c r="G88" s="96"/>
      <c r="H88" s="96"/>
      <c r="I88" s="96"/>
      <c r="J88" s="96"/>
      <c r="K88" s="96"/>
      <c r="L88" s="99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</row>
    <row r="89" spans="1:47" s="100" customFormat="1" ht="12" customHeight="1">
      <c r="A89" s="96"/>
      <c r="B89" s="97"/>
      <c r="C89" s="94" t="s">
        <v>18</v>
      </c>
      <c r="D89" s="96"/>
      <c r="E89" s="96"/>
      <c r="F89" s="101" t="str">
        <f>F12</f>
        <v>Žabčice</v>
      </c>
      <c r="G89" s="96"/>
      <c r="H89" s="96"/>
      <c r="I89" s="94" t="s">
        <v>20</v>
      </c>
      <c r="J89" s="102" t="str">
        <f>IF(J12="","",J12)</f>
        <v>14. 2. 2024</v>
      </c>
      <c r="K89" s="96"/>
      <c r="L89" s="99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</row>
    <row r="90" spans="1:47" s="100" customFormat="1" ht="6.95" customHeight="1">
      <c r="A90" s="96"/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9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</row>
    <row r="91" spans="1:47" s="100" customFormat="1" ht="15.2" customHeight="1">
      <c r="A91" s="96"/>
      <c r="B91" s="97"/>
      <c r="C91" s="94" t="s">
        <v>22</v>
      </c>
      <c r="D91" s="96"/>
      <c r="E91" s="96"/>
      <c r="F91" s="101" t="str">
        <f>E15</f>
        <v>Mendelova univerzita V Brně, ŠZP Žabčice</v>
      </c>
      <c r="G91" s="96"/>
      <c r="H91" s="96"/>
      <c r="I91" s="94" t="s">
        <v>28</v>
      </c>
      <c r="J91" s="133" t="str">
        <f>E21</f>
        <v>Ing. Jaroslav Onderka</v>
      </c>
      <c r="K91" s="96"/>
      <c r="L91" s="99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</row>
    <row r="92" spans="1:47" s="100" customFormat="1" ht="15.2" customHeight="1">
      <c r="A92" s="96"/>
      <c r="B92" s="97"/>
      <c r="C92" s="94" t="s">
        <v>26</v>
      </c>
      <c r="D92" s="96"/>
      <c r="E92" s="96"/>
      <c r="F92" s="101" t="str">
        <f>IF(E18="","",E18)</f>
        <v xml:space="preserve"> </v>
      </c>
      <c r="G92" s="96"/>
      <c r="H92" s="96"/>
      <c r="I92" s="94" t="s">
        <v>31</v>
      </c>
      <c r="J92" s="133" t="str">
        <f>E24</f>
        <v xml:space="preserve"> </v>
      </c>
      <c r="K92" s="96"/>
      <c r="L92" s="99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</row>
    <row r="93" spans="1:47" s="100" customFormat="1" ht="10.35" customHeight="1">
      <c r="A93" s="96"/>
      <c r="B93" s="97"/>
      <c r="C93" s="96"/>
      <c r="D93" s="96"/>
      <c r="E93" s="96"/>
      <c r="F93" s="96"/>
      <c r="G93" s="96"/>
      <c r="H93" s="96"/>
      <c r="I93" s="96"/>
      <c r="J93" s="96"/>
      <c r="K93" s="96"/>
      <c r="L93" s="99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</row>
    <row r="94" spans="1:47" s="100" customFormat="1" ht="29.25" customHeight="1">
      <c r="A94" s="96"/>
      <c r="B94" s="97"/>
      <c r="C94" s="134" t="s">
        <v>108</v>
      </c>
      <c r="D94" s="115"/>
      <c r="E94" s="115"/>
      <c r="F94" s="115"/>
      <c r="G94" s="115"/>
      <c r="H94" s="115"/>
      <c r="I94" s="115"/>
      <c r="J94" s="135" t="s">
        <v>109</v>
      </c>
      <c r="K94" s="115"/>
      <c r="L94" s="99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</row>
    <row r="95" spans="1:47" s="100" customFormat="1" ht="10.35" customHeight="1">
      <c r="A95" s="96"/>
      <c r="B95" s="97"/>
      <c r="C95" s="96"/>
      <c r="D95" s="96"/>
      <c r="E95" s="96"/>
      <c r="F95" s="96"/>
      <c r="G95" s="96"/>
      <c r="H95" s="96"/>
      <c r="I95" s="96"/>
      <c r="J95" s="96"/>
      <c r="K95" s="96"/>
      <c r="L95" s="99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</row>
    <row r="96" spans="1:47" s="100" customFormat="1" ht="22.9" customHeight="1">
      <c r="A96" s="96"/>
      <c r="B96" s="97"/>
      <c r="C96" s="136" t="s">
        <v>110</v>
      </c>
      <c r="D96" s="96"/>
      <c r="E96" s="96"/>
      <c r="F96" s="96"/>
      <c r="G96" s="96"/>
      <c r="H96" s="96"/>
      <c r="I96" s="96"/>
      <c r="J96" s="110">
        <f>J121</f>
        <v>0</v>
      </c>
      <c r="K96" s="96"/>
      <c r="L96" s="99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U96" s="88" t="s">
        <v>111</v>
      </c>
    </row>
    <row r="97" spans="1:31" s="137" customFormat="1" ht="24.95" customHeight="1">
      <c r="B97" s="138"/>
      <c r="D97" s="139" t="s">
        <v>1264</v>
      </c>
      <c r="E97" s="140"/>
      <c r="F97" s="140"/>
      <c r="G97" s="140"/>
      <c r="H97" s="140"/>
      <c r="I97" s="140"/>
      <c r="J97" s="141">
        <f>J122</f>
        <v>0</v>
      </c>
      <c r="L97" s="138"/>
    </row>
    <row r="98" spans="1:31" s="142" customFormat="1" ht="19.899999999999999" customHeight="1">
      <c r="B98" s="143"/>
      <c r="D98" s="144" t="s">
        <v>1265</v>
      </c>
      <c r="E98" s="145"/>
      <c r="F98" s="145"/>
      <c r="G98" s="145"/>
      <c r="H98" s="145"/>
      <c r="I98" s="145"/>
      <c r="J98" s="146">
        <f>J123</f>
        <v>0</v>
      </c>
      <c r="L98" s="143"/>
    </row>
    <row r="99" spans="1:31" s="142" customFormat="1" ht="19.899999999999999" customHeight="1">
      <c r="B99" s="143"/>
      <c r="D99" s="144" t="s">
        <v>1266</v>
      </c>
      <c r="E99" s="145"/>
      <c r="F99" s="145"/>
      <c r="G99" s="145"/>
      <c r="H99" s="145"/>
      <c r="I99" s="145"/>
      <c r="J99" s="146">
        <f>J127</f>
        <v>0</v>
      </c>
      <c r="L99" s="143"/>
    </row>
    <row r="100" spans="1:31" s="142" customFormat="1" ht="19.899999999999999" customHeight="1">
      <c r="B100" s="143"/>
      <c r="D100" s="144" t="s">
        <v>1267</v>
      </c>
      <c r="E100" s="145"/>
      <c r="F100" s="145"/>
      <c r="G100" s="145"/>
      <c r="H100" s="145"/>
      <c r="I100" s="145"/>
      <c r="J100" s="146">
        <f>J130</f>
        <v>0</v>
      </c>
      <c r="L100" s="143"/>
    </row>
    <row r="101" spans="1:31" s="142" customFormat="1" ht="19.899999999999999" customHeight="1">
      <c r="B101" s="143"/>
      <c r="D101" s="144" t="s">
        <v>1268</v>
      </c>
      <c r="E101" s="145"/>
      <c r="F101" s="145"/>
      <c r="G101" s="145"/>
      <c r="H101" s="145"/>
      <c r="I101" s="145"/>
      <c r="J101" s="146" t="e">
        <f>#REF!</f>
        <v>#REF!</v>
      </c>
      <c r="L101" s="143"/>
    </row>
    <row r="102" spans="1:31" s="100" customFormat="1" ht="21.75" customHeight="1">
      <c r="A102" s="96"/>
      <c r="B102" s="97"/>
      <c r="C102" s="96"/>
      <c r="D102" s="96"/>
      <c r="E102" s="96"/>
      <c r="F102" s="96"/>
      <c r="G102" s="96"/>
      <c r="H102" s="96"/>
      <c r="I102" s="96"/>
      <c r="J102" s="96"/>
      <c r="K102" s="96"/>
      <c r="L102" s="99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</row>
    <row r="103" spans="1:31" s="100" customFormat="1" ht="6.95" customHeight="1">
      <c r="A103" s="96"/>
      <c r="B103" s="129"/>
      <c r="C103" s="130"/>
      <c r="D103" s="130"/>
      <c r="E103" s="130"/>
      <c r="F103" s="130"/>
      <c r="G103" s="130"/>
      <c r="H103" s="130"/>
      <c r="I103" s="130"/>
      <c r="J103" s="130"/>
      <c r="K103" s="130"/>
      <c r="L103" s="99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</row>
    <row r="107" spans="1:31" s="100" customFormat="1" ht="6.95" customHeight="1">
      <c r="A107" s="96"/>
      <c r="B107" s="131"/>
      <c r="C107" s="132"/>
      <c r="D107" s="132"/>
      <c r="E107" s="132"/>
      <c r="F107" s="132"/>
      <c r="G107" s="132"/>
      <c r="H107" s="132"/>
      <c r="I107" s="132"/>
      <c r="J107" s="132"/>
      <c r="K107" s="132"/>
      <c r="L107" s="99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</row>
    <row r="108" spans="1:31" s="100" customFormat="1" ht="24.95" customHeight="1">
      <c r="A108" s="96"/>
      <c r="B108" s="97"/>
      <c r="C108" s="92" t="s">
        <v>129</v>
      </c>
      <c r="D108" s="96"/>
      <c r="E108" s="96"/>
      <c r="F108" s="96"/>
      <c r="G108" s="96"/>
      <c r="H108" s="96"/>
      <c r="I108" s="96"/>
      <c r="J108" s="96"/>
      <c r="K108" s="96"/>
      <c r="L108" s="99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</row>
    <row r="109" spans="1:31" s="100" customFormat="1" ht="6.95" customHeight="1">
      <c r="A109" s="96"/>
      <c r="B109" s="97"/>
      <c r="C109" s="96"/>
      <c r="D109" s="96"/>
      <c r="E109" s="96"/>
      <c r="F109" s="96"/>
      <c r="G109" s="96"/>
      <c r="H109" s="96"/>
      <c r="I109" s="96"/>
      <c r="J109" s="96"/>
      <c r="K109" s="96"/>
      <c r="L109" s="99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</row>
    <row r="110" spans="1:31" s="100" customFormat="1" ht="12" customHeight="1">
      <c r="A110" s="96"/>
      <c r="B110" s="97"/>
      <c r="C110" s="94" t="s">
        <v>14</v>
      </c>
      <c r="D110" s="96"/>
      <c r="E110" s="96"/>
      <c r="F110" s="96"/>
      <c r="G110" s="96"/>
      <c r="H110" s="96"/>
      <c r="I110" s="96"/>
      <c r="J110" s="96"/>
      <c r="K110" s="96"/>
      <c r="L110" s="99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</row>
    <row r="111" spans="1:31" s="100" customFormat="1" ht="16.5" customHeight="1">
      <c r="A111" s="96"/>
      <c r="B111" s="97"/>
      <c r="C111" s="96"/>
      <c r="D111" s="96"/>
      <c r="E111" s="282" t="str">
        <f>E7</f>
        <v>Výuková stáj ŠZP Žabčice</v>
      </c>
      <c r="F111" s="283"/>
      <c r="G111" s="283"/>
      <c r="H111" s="283"/>
      <c r="I111" s="96"/>
      <c r="J111" s="96"/>
      <c r="K111" s="96"/>
      <c r="L111" s="99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</row>
    <row r="112" spans="1:31" s="100" customFormat="1" ht="12" customHeight="1">
      <c r="A112" s="96"/>
      <c r="B112" s="97"/>
      <c r="C112" s="94" t="s">
        <v>103</v>
      </c>
      <c r="D112" s="96"/>
      <c r="E112" s="96"/>
      <c r="F112" s="96"/>
      <c r="G112" s="96"/>
      <c r="H112" s="96"/>
      <c r="I112" s="96"/>
      <c r="J112" s="96"/>
      <c r="K112" s="96"/>
      <c r="L112" s="99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</row>
    <row r="113" spans="1:65" s="100" customFormat="1" ht="16.5" customHeight="1">
      <c r="A113" s="96"/>
      <c r="B113" s="97"/>
      <c r="C113" s="96"/>
      <c r="D113" s="96"/>
      <c r="E113" s="278" t="str">
        <f>E9</f>
        <v>VRN - Vedlejší rozpočtové náklady</v>
      </c>
      <c r="F113" s="279"/>
      <c r="G113" s="279"/>
      <c r="H113" s="279"/>
      <c r="I113" s="96"/>
      <c r="J113" s="96"/>
      <c r="K113" s="96"/>
      <c r="L113" s="99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</row>
    <row r="114" spans="1:65" s="100" customFormat="1" ht="6.95" customHeight="1">
      <c r="A114" s="96"/>
      <c r="B114" s="97"/>
      <c r="C114" s="96"/>
      <c r="D114" s="96"/>
      <c r="E114" s="96"/>
      <c r="F114" s="96"/>
      <c r="G114" s="96"/>
      <c r="H114" s="96"/>
      <c r="I114" s="96"/>
      <c r="J114" s="96"/>
      <c r="K114" s="96"/>
      <c r="L114" s="99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</row>
    <row r="115" spans="1:65" s="100" customFormat="1" ht="12" customHeight="1">
      <c r="A115" s="96"/>
      <c r="B115" s="97"/>
      <c r="C115" s="94" t="s">
        <v>18</v>
      </c>
      <c r="D115" s="96"/>
      <c r="E115" s="96"/>
      <c r="F115" s="101" t="str">
        <f>F12</f>
        <v>Žabčice</v>
      </c>
      <c r="G115" s="96"/>
      <c r="H115" s="96"/>
      <c r="I115" s="94" t="s">
        <v>20</v>
      </c>
      <c r="J115" s="102" t="str">
        <f>IF(J12="","",J12)</f>
        <v>14. 2. 2024</v>
      </c>
      <c r="K115" s="96"/>
      <c r="L115" s="99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</row>
    <row r="116" spans="1:65" s="100" customFormat="1" ht="6.95" customHeight="1">
      <c r="A116" s="96"/>
      <c r="B116" s="97"/>
      <c r="C116" s="96"/>
      <c r="D116" s="96"/>
      <c r="E116" s="96"/>
      <c r="F116" s="96"/>
      <c r="G116" s="96"/>
      <c r="H116" s="96"/>
      <c r="I116" s="96"/>
      <c r="J116" s="96"/>
      <c r="K116" s="96"/>
      <c r="L116" s="99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</row>
    <row r="117" spans="1:65" s="100" customFormat="1" ht="15.2" customHeight="1">
      <c r="A117" s="96"/>
      <c r="B117" s="97"/>
      <c r="C117" s="94" t="s">
        <v>22</v>
      </c>
      <c r="D117" s="96"/>
      <c r="E117" s="96"/>
      <c r="F117" s="101" t="str">
        <f>E15</f>
        <v>Mendelova univerzita V Brně, ŠZP Žabčice</v>
      </c>
      <c r="G117" s="96"/>
      <c r="H117" s="96"/>
      <c r="I117" s="94" t="s">
        <v>28</v>
      </c>
      <c r="J117" s="133" t="str">
        <f>E21</f>
        <v>Ing. Jaroslav Onderka</v>
      </c>
      <c r="K117" s="96"/>
      <c r="L117" s="99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</row>
    <row r="118" spans="1:65" s="100" customFormat="1" ht="15.2" customHeight="1">
      <c r="A118" s="96"/>
      <c r="B118" s="97"/>
      <c r="C118" s="94" t="s">
        <v>26</v>
      </c>
      <c r="D118" s="96"/>
      <c r="E118" s="96"/>
      <c r="F118" s="101" t="str">
        <f>IF(E18="","",E18)</f>
        <v xml:space="preserve"> </v>
      </c>
      <c r="G118" s="96"/>
      <c r="H118" s="96"/>
      <c r="I118" s="94" t="s">
        <v>31</v>
      </c>
      <c r="J118" s="133" t="str">
        <f>E24</f>
        <v xml:space="preserve"> </v>
      </c>
      <c r="K118" s="96"/>
      <c r="L118" s="99"/>
      <c r="S118" s="96"/>
      <c r="T118" s="96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</row>
    <row r="119" spans="1:65" s="100" customFormat="1" ht="10.35" customHeight="1">
      <c r="A119" s="96"/>
      <c r="B119" s="97"/>
      <c r="C119" s="96"/>
      <c r="D119" s="96"/>
      <c r="E119" s="96"/>
      <c r="F119" s="96"/>
      <c r="G119" s="96"/>
      <c r="H119" s="96"/>
      <c r="I119" s="96"/>
      <c r="J119" s="96"/>
      <c r="K119" s="96"/>
      <c r="L119" s="99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</row>
    <row r="120" spans="1:65" s="157" customFormat="1" ht="29.25" customHeight="1">
      <c r="A120" s="147"/>
      <c r="B120" s="148"/>
      <c r="C120" s="149" t="s">
        <v>130</v>
      </c>
      <c r="D120" s="150" t="s">
        <v>58</v>
      </c>
      <c r="E120" s="150" t="s">
        <v>54</v>
      </c>
      <c r="F120" s="150" t="s">
        <v>55</v>
      </c>
      <c r="G120" s="150" t="s">
        <v>131</v>
      </c>
      <c r="H120" s="150" t="s">
        <v>132</v>
      </c>
      <c r="I120" s="150" t="s">
        <v>133</v>
      </c>
      <c r="J120" s="151" t="s">
        <v>109</v>
      </c>
      <c r="K120" s="152" t="s">
        <v>134</v>
      </c>
      <c r="L120" s="153"/>
      <c r="M120" s="154" t="s">
        <v>1</v>
      </c>
      <c r="N120" s="155" t="s">
        <v>37</v>
      </c>
      <c r="O120" s="155" t="s">
        <v>135</v>
      </c>
      <c r="P120" s="155" t="s">
        <v>136</v>
      </c>
      <c r="Q120" s="155" t="s">
        <v>137</v>
      </c>
      <c r="R120" s="155" t="s">
        <v>138</v>
      </c>
      <c r="S120" s="155" t="s">
        <v>139</v>
      </c>
      <c r="T120" s="156" t="s">
        <v>140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pans="1:65" s="100" customFormat="1" ht="22.9" customHeight="1">
      <c r="A121" s="96"/>
      <c r="B121" s="97"/>
      <c r="C121" s="158" t="s">
        <v>141</v>
      </c>
      <c r="D121" s="96"/>
      <c r="E121" s="96"/>
      <c r="F121" s="96"/>
      <c r="G121" s="96"/>
      <c r="H121" s="96"/>
      <c r="I121" s="96"/>
      <c r="J121" s="159">
        <f>BK121</f>
        <v>0</v>
      </c>
      <c r="K121" s="96"/>
      <c r="L121" s="97"/>
      <c r="M121" s="160"/>
      <c r="N121" s="161"/>
      <c r="O121" s="108"/>
      <c r="P121" s="162" t="e">
        <f>P122</f>
        <v>#REF!</v>
      </c>
      <c r="Q121" s="108"/>
      <c r="R121" s="162" t="e">
        <f>R122</f>
        <v>#REF!</v>
      </c>
      <c r="S121" s="108"/>
      <c r="T121" s="163" t="e">
        <f>T122</f>
        <v>#REF!</v>
      </c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T121" s="88" t="s">
        <v>72</v>
      </c>
      <c r="AU121" s="88" t="s">
        <v>111</v>
      </c>
      <c r="BK121" s="164">
        <f>BK122</f>
        <v>0</v>
      </c>
    </row>
    <row r="122" spans="1:65" s="165" customFormat="1" ht="25.9" customHeight="1">
      <c r="B122" s="166"/>
      <c r="D122" s="167" t="s">
        <v>72</v>
      </c>
      <c r="E122" s="168" t="s">
        <v>99</v>
      </c>
      <c r="F122" s="168" t="s">
        <v>100</v>
      </c>
      <c r="J122" s="169">
        <f>BK122</f>
        <v>0</v>
      </c>
      <c r="L122" s="166"/>
      <c r="M122" s="170"/>
      <c r="N122" s="171"/>
      <c r="O122" s="171"/>
      <c r="P122" s="172" t="e">
        <f>P123+P127+P130+#REF!</f>
        <v>#REF!</v>
      </c>
      <c r="Q122" s="171"/>
      <c r="R122" s="172" t="e">
        <f>R123+R127+R130+#REF!</f>
        <v>#REF!</v>
      </c>
      <c r="S122" s="171"/>
      <c r="T122" s="173" t="e">
        <f>T123+T127+T130+#REF!</f>
        <v>#REF!</v>
      </c>
      <c r="AR122" s="167" t="s">
        <v>176</v>
      </c>
      <c r="AT122" s="174" t="s">
        <v>72</v>
      </c>
      <c r="AU122" s="174" t="s">
        <v>73</v>
      </c>
      <c r="AY122" s="167" t="s">
        <v>144</v>
      </c>
      <c r="BK122" s="175">
        <f>BK123+BK127+BK130</f>
        <v>0</v>
      </c>
    </row>
    <row r="123" spans="1:65" s="165" customFormat="1" ht="22.9" customHeight="1">
      <c r="B123" s="166"/>
      <c r="D123" s="167" t="s">
        <v>72</v>
      </c>
      <c r="E123" s="176" t="s">
        <v>1269</v>
      </c>
      <c r="F123" s="176" t="s">
        <v>1270</v>
      </c>
      <c r="J123" s="177">
        <f>BK123</f>
        <v>0</v>
      </c>
      <c r="L123" s="166"/>
      <c r="M123" s="170"/>
      <c r="N123" s="171"/>
      <c r="O123" s="171"/>
      <c r="P123" s="172">
        <f>SUM(P124:P126)</f>
        <v>0</v>
      </c>
      <c r="Q123" s="171"/>
      <c r="R123" s="172">
        <f>SUM(R124:R126)</f>
        <v>0</v>
      </c>
      <c r="S123" s="171"/>
      <c r="T123" s="173">
        <f>SUM(T124:T126)</f>
        <v>0</v>
      </c>
      <c r="AR123" s="167" t="s">
        <v>176</v>
      </c>
      <c r="AT123" s="174" t="s">
        <v>72</v>
      </c>
      <c r="AU123" s="174" t="s">
        <v>80</v>
      </c>
      <c r="AY123" s="167" t="s">
        <v>144</v>
      </c>
      <c r="BK123" s="175">
        <f>SUM(BK124:BK126)</f>
        <v>0</v>
      </c>
    </row>
    <row r="124" spans="1:65" s="100" customFormat="1" ht="16.5" customHeight="1">
      <c r="A124" s="96"/>
      <c r="B124" s="97"/>
      <c r="C124" s="178" t="s">
        <v>80</v>
      </c>
      <c r="D124" s="178" t="s">
        <v>146</v>
      </c>
      <c r="E124" s="179" t="s">
        <v>1271</v>
      </c>
      <c r="F124" s="180" t="s">
        <v>1272</v>
      </c>
      <c r="G124" s="181" t="s">
        <v>600</v>
      </c>
      <c r="H124" s="182">
        <v>1</v>
      </c>
      <c r="I124" s="74"/>
      <c r="J124" s="183">
        <f>ROUND(I124*H124,2)</f>
        <v>0</v>
      </c>
      <c r="K124" s="184"/>
      <c r="L124" s="97"/>
      <c r="M124" s="185" t="s">
        <v>1</v>
      </c>
      <c r="N124" s="186" t="s">
        <v>38</v>
      </c>
      <c r="O124" s="187">
        <v>0</v>
      </c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  <c r="AR124" s="189" t="s">
        <v>1273</v>
      </c>
      <c r="AT124" s="189" t="s">
        <v>146</v>
      </c>
      <c r="AU124" s="189" t="s">
        <v>82</v>
      </c>
      <c r="AY124" s="88" t="s">
        <v>144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88" t="s">
        <v>80</v>
      </c>
      <c r="BK124" s="190">
        <f>ROUND(I124*H124,2)</f>
        <v>0</v>
      </c>
      <c r="BL124" s="88" t="s">
        <v>1273</v>
      </c>
      <c r="BM124" s="189" t="s">
        <v>1274</v>
      </c>
    </row>
    <row r="125" spans="1:65" s="100" customFormat="1" ht="16.5" customHeight="1">
      <c r="A125" s="96"/>
      <c r="B125" s="97"/>
      <c r="C125" s="178" t="s">
        <v>82</v>
      </c>
      <c r="D125" s="178" t="s">
        <v>146</v>
      </c>
      <c r="E125" s="179" t="s">
        <v>1275</v>
      </c>
      <c r="F125" s="180" t="s">
        <v>1276</v>
      </c>
      <c r="G125" s="181" t="s">
        <v>600</v>
      </c>
      <c r="H125" s="182">
        <v>1</v>
      </c>
      <c r="I125" s="74"/>
      <c r="J125" s="183">
        <f>ROUND(I125*H125,2)</f>
        <v>0</v>
      </c>
      <c r="K125" s="184"/>
      <c r="L125" s="97"/>
      <c r="M125" s="185" t="s">
        <v>1</v>
      </c>
      <c r="N125" s="186" t="s">
        <v>38</v>
      </c>
      <c r="O125" s="187">
        <v>0</v>
      </c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  <c r="AR125" s="189" t="s">
        <v>1273</v>
      </c>
      <c r="AT125" s="189" t="s">
        <v>146</v>
      </c>
      <c r="AU125" s="189" t="s">
        <v>82</v>
      </c>
      <c r="AY125" s="88" t="s">
        <v>144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88" t="s">
        <v>80</v>
      </c>
      <c r="BK125" s="190">
        <f>ROUND(I125*H125,2)</f>
        <v>0</v>
      </c>
      <c r="BL125" s="88" t="s">
        <v>1273</v>
      </c>
      <c r="BM125" s="189" t="s">
        <v>1277</v>
      </c>
    </row>
    <row r="126" spans="1:65" s="100" customFormat="1" ht="16.5" customHeight="1">
      <c r="A126" s="96"/>
      <c r="B126" s="97"/>
      <c r="C126" s="178" t="s">
        <v>169</v>
      </c>
      <c r="D126" s="178" t="s">
        <v>146</v>
      </c>
      <c r="E126" s="179" t="s">
        <v>1278</v>
      </c>
      <c r="F126" s="180" t="s">
        <v>1279</v>
      </c>
      <c r="G126" s="181" t="s">
        <v>600</v>
      </c>
      <c r="H126" s="182">
        <v>1</v>
      </c>
      <c r="I126" s="74"/>
      <c r="J126" s="183">
        <f>ROUND(I126*H126,2)</f>
        <v>0</v>
      </c>
      <c r="K126" s="184"/>
      <c r="L126" s="97"/>
      <c r="M126" s="185" t="s">
        <v>1</v>
      </c>
      <c r="N126" s="186" t="s">
        <v>38</v>
      </c>
      <c r="O126" s="187">
        <v>0</v>
      </c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  <c r="AR126" s="189" t="s">
        <v>1273</v>
      </c>
      <c r="AT126" s="189" t="s">
        <v>146</v>
      </c>
      <c r="AU126" s="189" t="s">
        <v>82</v>
      </c>
      <c r="AY126" s="88" t="s">
        <v>144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88" t="s">
        <v>80</v>
      </c>
      <c r="BK126" s="190">
        <f>ROUND(I126*H126,2)</f>
        <v>0</v>
      </c>
      <c r="BL126" s="88" t="s">
        <v>1273</v>
      </c>
      <c r="BM126" s="189" t="s">
        <v>1280</v>
      </c>
    </row>
    <row r="127" spans="1:65" s="165" customFormat="1" ht="22.9" customHeight="1">
      <c r="B127" s="166"/>
      <c r="D127" s="167" t="s">
        <v>72</v>
      </c>
      <c r="E127" s="176" t="s">
        <v>1281</v>
      </c>
      <c r="F127" s="176" t="s">
        <v>1282</v>
      </c>
      <c r="J127" s="177">
        <f>SUM(J128:J129)</f>
        <v>0</v>
      </c>
      <c r="L127" s="166"/>
      <c r="M127" s="170"/>
      <c r="N127" s="171"/>
      <c r="O127" s="171"/>
      <c r="P127" s="172">
        <f>SUM(P128:P129)</f>
        <v>0</v>
      </c>
      <c r="Q127" s="171"/>
      <c r="R127" s="172">
        <f>SUM(R128:R129)</f>
        <v>0</v>
      </c>
      <c r="S127" s="171"/>
      <c r="T127" s="173">
        <f>SUM(T128:T129)</f>
        <v>0</v>
      </c>
      <c r="AR127" s="167" t="s">
        <v>176</v>
      </c>
      <c r="AT127" s="174" t="s">
        <v>72</v>
      </c>
      <c r="AU127" s="174" t="s">
        <v>80</v>
      </c>
      <c r="AY127" s="167" t="s">
        <v>144</v>
      </c>
      <c r="BK127" s="175">
        <f>SUM(BK128:BK129)</f>
        <v>0</v>
      </c>
    </row>
    <row r="128" spans="1:65" s="100" customFormat="1" ht="16.5" customHeight="1">
      <c r="A128" s="96"/>
      <c r="B128" s="97"/>
      <c r="C128" s="178" t="s">
        <v>150</v>
      </c>
      <c r="D128" s="178" t="s">
        <v>146</v>
      </c>
      <c r="E128" s="179" t="s">
        <v>1283</v>
      </c>
      <c r="F128" s="180" t="s">
        <v>1282</v>
      </c>
      <c r="G128" s="181" t="s">
        <v>600</v>
      </c>
      <c r="H128" s="182">
        <v>1</v>
      </c>
      <c r="I128" s="74"/>
      <c r="J128" s="183">
        <f>ROUND(I128*H128,2)</f>
        <v>0</v>
      </c>
      <c r="K128" s="184"/>
      <c r="L128" s="97"/>
      <c r="M128" s="185" t="s">
        <v>1</v>
      </c>
      <c r="N128" s="186" t="s">
        <v>38</v>
      </c>
      <c r="O128" s="187">
        <v>0</v>
      </c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  <c r="AR128" s="189" t="s">
        <v>1273</v>
      </c>
      <c r="AT128" s="189" t="s">
        <v>146</v>
      </c>
      <c r="AU128" s="189" t="s">
        <v>82</v>
      </c>
      <c r="AY128" s="88" t="s">
        <v>144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88" t="s">
        <v>80</v>
      </c>
      <c r="BK128" s="190">
        <f>ROUND(I128*H128,2)</f>
        <v>0</v>
      </c>
      <c r="BL128" s="88" t="s">
        <v>1273</v>
      </c>
      <c r="BM128" s="189" t="s">
        <v>1284</v>
      </c>
    </row>
    <row r="129" spans="1:65" s="100" customFormat="1" ht="16.5" customHeight="1">
      <c r="A129" s="96"/>
      <c r="B129" s="97"/>
      <c r="C129" s="178" t="s">
        <v>176</v>
      </c>
      <c r="D129" s="178" t="s">
        <v>146</v>
      </c>
      <c r="E129" s="179" t="s">
        <v>1285</v>
      </c>
      <c r="F129" s="180" t="s">
        <v>1286</v>
      </c>
      <c r="G129" s="181" t="s">
        <v>600</v>
      </c>
      <c r="H129" s="182">
        <v>1</v>
      </c>
      <c r="I129" s="74"/>
      <c r="J129" s="183">
        <f>ROUND(I129*H129,2)</f>
        <v>0</v>
      </c>
      <c r="K129" s="184"/>
      <c r="L129" s="97"/>
      <c r="M129" s="185" t="s">
        <v>1</v>
      </c>
      <c r="N129" s="186" t="s">
        <v>38</v>
      </c>
      <c r="O129" s="187">
        <v>0</v>
      </c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  <c r="AR129" s="189" t="s">
        <v>1273</v>
      </c>
      <c r="AT129" s="189" t="s">
        <v>146</v>
      </c>
      <c r="AU129" s="189" t="s">
        <v>82</v>
      </c>
      <c r="AY129" s="88" t="s">
        <v>144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88" t="s">
        <v>80</v>
      </c>
      <c r="BK129" s="190">
        <f>ROUND(I129*H129,2)</f>
        <v>0</v>
      </c>
      <c r="BL129" s="88" t="s">
        <v>1273</v>
      </c>
      <c r="BM129" s="189" t="s">
        <v>1287</v>
      </c>
    </row>
    <row r="130" spans="1:65" s="165" customFormat="1" ht="22.9" customHeight="1">
      <c r="B130" s="166"/>
      <c r="D130" s="167" t="s">
        <v>72</v>
      </c>
      <c r="E130" s="176" t="s">
        <v>1288</v>
      </c>
      <c r="F130" s="176" t="s">
        <v>1289</v>
      </c>
      <c r="J130" s="177">
        <f>BK130</f>
        <v>0</v>
      </c>
      <c r="L130" s="166"/>
      <c r="M130" s="170"/>
      <c r="N130" s="171"/>
      <c r="O130" s="171"/>
      <c r="P130" s="172">
        <f>SUM(P131:P134)</f>
        <v>0</v>
      </c>
      <c r="Q130" s="171"/>
      <c r="R130" s="172">
        <f>SUM(R131:R134)</f>
        <v>0</v>
      </c>
      <c r="S130" s="171"/>
      <c r="T130" s="173">
        <f>SUM(T131:T134)</f>
        <v>0</v>
      </c>
      <c r="AR130" s="167" t="s">
        <v>176</v>
      </c>
      <c r="AT130" s="174" t="s">
        <v>72</v>
      </c>
      <c r="AU130" s="174" t="s">
        <v>80</v>
      </c>
      <c r="AY130" s="167" t="s">
        <v>144</v>
      </c>
      <c r="BK130" s="175">
        <f>SUM(BK131:BK134)</f>
        <v>0</v>
      </c>
    </row>
    <row r="131" spans="1:65" s="100" customFormat="1" ht="16.5" customHeight="1">
      <c r="A131" s="96"/>
      <c r="B131" s="97"/>
      <c r="C131" s="178" t="s">
        <v>180</v>
      </c>
      <c r="D131" s="178" t="s">
        <v>146</v>
      </c>
      <c r="E131" s="179" t="s">
        <v>1290</v>
      </c>
      <c r="F131" s="180" t="s">
        <v>1289</v>
      </c>
      <c r="G131" s="181" t="s">
        <v>600</v>
      </c>
      <c r="H131" s="182">
        <v>1</v>
      </c>
      <c r="I131" s="74"/>
      <c r="J131" s="183">
        <f>ROUND(I131*H131,2)</f>
        <v>0</v>
      </c>
      <c r="K131" s="184"/>
      <c r="L131" s="97"/>
      <c r="M131" s="185" t="s">
        <v>1</v>
      </c>
      <c r="N131" s="186" t="s">
        <v>38</v>
      </c>
      <c r="O131" s="187">
        <v>0</v>
      </c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96"/>
      <c r="V131" s="96"/>
      <c r="W131" s="96"/>
      <c r="X131" s="96"/>
      <c r="Y131" s="96"/>
      <c r="Z131" s="96"/>
      <c r="AA131" s="96"/>
      <c r="AB131" s="96"/>
      <c r="AC131" s="96"/>
      <c r="AD131" s="96"/>
      <c r="AE131" s="96"/>
      <c r="AR131" s="189" t="s">
        <v>1273</v>
      </c>
      <c r="AT131" s="189" t="s">
        <v>146</v>
      </c>
      <c r="AU131" s="189" t="s">
        <v>82</v>
      </c>
      <c r="AY131" s="88" t="s">
        <v>144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88" t="s">
        <v>80</v>
      </c>
      <c r="BK131" s="190">
        <f>ROUND(I131*H131,2)</f>
        <v>0</v>
      </c>
      <c r="BL131" s="88" t="s">
        <v>1273</v>
      </c>
      <c r="BM131" s="189" t="s">
        <v>1291</v>
      </c>
    </row>
    <row r="132" spans="1:65" s="100" customFormat="1" ht="16.5" customHeight="1">
      <c r="A132" s="96"/>
      <c r="B132" s="97"/>
      <c r="C132" s="178" t="s">
        <v>184</v>
      </c>
      <c r="D132" s="178" t="s">
        <v>146</v>
      </c>
      <c r="E132" s="179" t="s">
        <v>1292</v>
      </c>
      <c r="F132" s="180" t="s">
        <v>1293</v>
      </c>
      <c r="G132" s="181" t="s">
        <v>600</v>
      </c>
      <c r="H132" s="182">
        <v>1</v>
      </c>
      <c r="I132" s="74"/>
      <c r="J132" s="183">
        <f>ROUND(I132*H132,2)</f>
        <v>0</v>
      </c>
      <c r="K132" s="184"/>
      <c r="L132" s="97"/>
      <c r="M132" s="185" t="s">
        <v>1</v>
      </c>
      <c r="N132" s="186" t="s">
        <v>38</v>
      </c>
      <c r="O132" s="187">
        <v>0</v>
      </c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R132" s="189" t="s">
        <v>1273</v>
      </c>
      <c r="AT132" s="189" t="s">
        <v>146</v>
      </c>
      <c r="AU132" s="189" t="s">
        <v>82</v>
      </c>
      <c r="AY132" s="88" t="s">
        <v>144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88" t="s">
        <v>80</v>
      </c>
      <c r="BK132" s="190">
        <f>ROUND(I132*H132,2)</f>
        <v>0</v>
      </c>
      <c r="BL132" s="88" t="s">
        <v>1273</v>
      </c>
      <c r="BM132" s="189" t="s">
        <v>1294</v>
      </c>
    </row>
    <row r="133" spans="1:65" s="100" customFormat="1" ht="16.5" customHeight="1">
      <c r="A133" s="96"/>
      <c r="B133" s="97"/>
      <c r="C133" s="178" t="s">
        <v>189</v>
      </c>
      <c r="D133" s="178" t="s">
        <v>146</v>
      </c>
      <c r="E133" s="179" t="s">
        <v>1295</v>
      </c>
      <c r="F133" s="180" t="s">
        <v>1296</v>
      </c>
      <c r="G133" s="181" t="s">
        <v>600</v>
      </c>
      <c r="H133" s="182">
        <v>1</v>
      </c>
      <c r="I133" s="74"/>
      <c r="J133" s="183">
        <f>ROUND(I133*H133,2)</f>
        <v>0</v>
      </c>
      <c r="K133" s="184"/>
      <c r="L133" s="97"/>
      <c r="M133" s="185" t="s">
        <v>1</v>
      </c>
      <c r="N133" s="186" t="s">
        <v>38</v>
      </c>
      <c r="O133" s="187">
        <v>0</v>
      </c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96"/>
      <c r="V133" s="96"/>
      <c r="W133" s="96"/>
      <c r="X133" s="96"/>
      <c r="Y133" s="96"/>
      <c r="Z133" s="96"/>
      <c r="AA133" s="96"/>
      <c r="AB133" s="96"/>
      <c r="AC133" s="96"/>
      <c r="AD133" s="96"/>
      <c r="AE133" s="96"/>
      <c r="AR133" s="189" t="s">
        <v>1273</v>
      </c>
      <c r="AT133" s="189" t="s">
        <v>146</v>
      </c>
      <c r="AU133" s="189" t="s">
        <v>82</v>
      </c>
      <c r="AY133" s="88" t="s">
        <v>144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88" t="s">
        <v>80</v>
      </c>
      <c r="BK133" s="190">
        <f>ROUND(I133*H133,2)</f>
        <v>0</v>
      </c>
      <c r="BL133" s="88" t="s">
        <v>1273</v>
      </c>
      <c r="BM133" s="189" t="s">
        <v>1297</v>
      </c>
    </row>
    <row r="134" spans="1:65" s="100" customFormat="1" ht="16.5" customHeight="1">
      <c r="A134" s="96"/>
      <c r="B134" s="97"/>
      <c r="C134" s="178" t="s">
        <v>209</v>
      </c>
      <c r="D134" s="178" t="s">
        <v>146</v>
      </c>
      <c r="E134" s="179" t="s">
        <v>1298</v>
      </c>
      <c r="F134" s="180" t="s">
        <v>1299</v>
      </c>
      <c r="G134" s="181" t="s">
        <v>600</v>
      </c>
      <c r="H134" s="182">
        <v>1</v>
      </c>
      <c r="I134" s="74"/>
      <c r="J134" s="183">
        <f>ROUND(I134*H134,2)</f>
        <v>0</v>
      </c>
      <c r="K134" s="184"/>
      <c r="L134" s="97"/>
      <c r="M134" s="185" t="s">
        <v>1</v>
      </c>
      <c r="N134" s="186" t="s">
        <v>38</v>
      </c>
      <c r="O134" s="187">
        <v>0</v>
      </c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96"/>
      <c r="V134" s="96"/>
      <c r="W134" s="96"/>
      <c r="X134" s="96"/>
      <c r="Y134" s="96"/>
      <c r="Z134" s="96"/>
      <c r="AA134" s="96"/>
      <c r="AB134" s="96"/>
      <c r="AC134" s="96"/>
      <c r="AD134" s="96"/>
      <c r="AE134" s="96"/>
      <c r="AR134" s="189" t="s">
        <v>1273</v>
      </c>
      <c r="AT134" s="189" t="s">
        <v>146</v>
      </c>
      <c r="AU134" s="189" t="s">
        <v>82</v>
      </c>
      <c r="AY134" s="88" t="s">
        <v>144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88" t="s">
        <v>80</v>
      </c>
      <c r="BK134" s="190">
        <f>ROUND(I134*H134,2)</f>
        <v>0</v>
      </c>
      <c r="BL134" s="88" t="s">
        <v>1273</v>
      </c>
      <c r="BM134" s="189" t="s">
        <v>1300</v>
      </c>
    </row>
    <row r="135" spans="1:65" s="100" customFormat="1" ht="6.95" customHeight="1">
      <c r="A135" s="96"/>
      <c r="B135" s="129"/>
      <c r="C135" s="130"/>
      <c r="D135" s="130"/>
      <c r="E135" s="130"/>
      <c r="F135" s="130"/>
      <c r="G135" s="130"/>
      <c r="H135" s="130"/>
      <c r="I135" s="130"/>
      <c r="J135" s="130"/>
      <c r="K135" s="130"/>
      <c r="L135" s="97"/>
      <c r="M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</row>
  </sheetData>
  <sheetProtection algorithmName="SHA-512" hashValue="dVZXdR2BE0dltydrydj8/zOZrqPsnazMEvffnCDYlGqLY4/EWexAG8sQPUB8237NYdMbbWx2LgAtBytwLP2wQw==" saltValue="F544+gnZ6kTwoDKTjxEhQA==" spinCount="100000" sheet="1" formatCells="0" formatColumns="0" formatRows="0" insertColumns="0" insertRows="0" insertHyperlinks="0" deleteColumns="0" deleteRows="0" sort="0" autoFilter="0" pivotTables="0"/>
  <autoFilter ref="C120:K134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01.1 - Stáj</vt:lpstr>
      <vt:lpstr>SO 01.2 - Elektroinstalace</vt:lpstr>
      <vt:lpstr>SO 01.3 - Kanalizace, roz...</vt:lpstr>
      <vt:lpstr>SO 02.1 - Jímka, separáto...</vt:lpstr>
      <vt:lpstr>SO 02.2 - Elektroinstalace</vt:lpstr>
      <vt:lpstr>VRN - Vedlejší rozpočtové...</vt:lpstr>
      <vt:lpstr>'Rekapitulace stavby'!Názvy_tisku</vt:lpstr>
      <vt:lpstr>'SO 01.1 - Stáj'!Názvy_tisku</vt:lpstr>
      <vt:lpstr>'SO 01.2 - Elektroinstalace'!Názvy_tisku</vt:lpstr>
      <vt:lpstr>'SO 01.3 - Kanalizace, roz...'!Názvy_tisku</vt:lpstr>
      <vt:lpstr>'SO 02.1 - Jímka, separáto...'!Názvy_tisku</vt:lpstr>
      <vt:lpstr>'SO 02.2 - Elektroinstalace'!Názvy_tisku</vt:lpstr>
      <vt:lpstr>'VRN - Vedlejší rozpočtové...'!Názvy_tisku</vt:lpstr>
      <vt:lpstr>'Rekapitulace stavby'!Oblast_tisku</vt:lpstr>
      <vt:lpstr>'SO 01.1 - Stáj'!Oblast_tisku</vt:lpstr>
      <vt:lpstr>'SO 01.2 - Elektroinstalace'!Oblast_tisku</vt:lpstr>
      <vt:lpstr>'SO 01.3 - Kanalizace, roz...'!Oblast_tisku</vt:lpstr>
      <vt:lpstr>'SO 02.1 - Jímka, separáto...'!Oblast_tisku</vt:lpstr>
      <vt:lpstr>'SO 02.2 - Elektroinstalace'!Oblast_tisku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Vodičková</dc:creator>
  <cp:lastModifiedBy>Tereza Agnes Pokorná</cp:lastModifiedBy>
  <dcterms:created xsi:type="dcterms:W3CDTF">2025-01-22T11:39:29Z</dcterms:created>
  <dcterms:modified xsi:type="dcterms:W3CDTF">2025-03-24T14:54:05Z</dcterms:modified>
</cp:coreProperties>
</file>