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aiserbau-my.sharepoint.com/personal/dyrova_kaiserbau_cz/Documents/Plocha/"/>
    </mc:Choice>
  </mc:AlternateContent>
  <xr:revisionPtr revIDLastSave="3" documentId="13_ncr:1_{2C3AA957-8E42-41A1-9593-AA0D90DEB15D}" xr6:coauthVersionLast="47" xr6:coauthVersionMax="47" xr10:uidLastSave="{3B47B99B-EEA6-454D-8F7E-4F6AEC720902}"/>
  <bookViews>
    <workbookView xWindow="-120" yWindow="-120" windowWidth="29040" windowHeight="15840" tabRatio="997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 01 Pol" sheetId="12" r:id="rId4"/>
    <sheet name="D.1.1. 01 Pol" sheetId="13" r:id="rId5"/>
    <sheet name="D.1.1. 02 Pol" sheetId="14" r:id="rId6"/>
    <sheet name="D.1.1. 03 Pol" sheetId="15" r:id="rId7"/>
    <sheet name="D.1.1. 04 Pol" sheetId="16" r:id="rId8"/>
    <sheet name="D.1.3. 01 Pol" sheetId="17" r:id="rId9"/>
    <sheet name="D.1.3. 02 Pol" sheetId="18" r:id="rId10"/>
    <sheet name="D.1.9. 02 Pol" sheetId="19" r:id="rId11"/>
    <sheet name="D.1.9. 03 Pol" sheetId="20" r:id="rId12"/>
    <sheet name="D.1.9. 04 Pol" sheetId="21" r:id="rId13"/>
    <sheet name="D.1.9. 05 Pol" sheetId="22" r:id="rId14"/>
    <sheet name="D.1.9. 06 Pol" sheetId="23" r:id="rId15"/>
    <sheet name="D.1.9. 08 Pol" sheetId="24" r:id="rId16"/>
    <sheet name="D.1.9. 09 Pol" sheetId="25" r:id="rId17"/>
    <sheet name="D.1.9. 10 Pol" sheetId="26" r:id="rId18"/>
    <sheet name="D.1.9. 11 Pol" sheetId="27" r:id="rId19"/>
    <sheet name="D.1.9. 12 Pol" sheetId="28" r:id="rId20"/>
  </sheets>
  <externalReferences>
    <externalReference r:id="rId21"/>
  </externalReferences>
  <definedNames>
    <definedName name="CelkemDPHVypocet" localSheetId="1">Stavba!$H$62</definedName>
    <definedName name="CenaCelkem">Stavba!$G$29</definedName>
    <definedName name="CenaCelkemBezDPH">Stavba!$G$28</definedName>
    <definedName name="CenaCelkemVypocet" localSheetId="1">Stavba!$I$62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01 Pol'!$1:$7</definedName>
    <definedName name="_xlnm.Print_Titles" localSheetId="4">'D.1.1. 01 Pol'!$1:$7</definedName>
    <definedName name="_xlnm.Print_Titles" localSheetId="5">'D.1.1. 02 Pol'!$1:$7</definedName>
    <definedName name="_xlnm.Print_Titles" localSheetId="6">'D.1.1. 03 Pol'!$1:$7</definedName>
    <definedName name="_xlnm.Print_Titles" localSheetId="7">'D.1.1. 04 Pol'!$1:$7</definedName>
    <definedName name="_xlnm.Print_Titles" localSheetId="8">'D.1.3. 01 Pol'!$1:$7</definedName>
    <definedName name="_xlnm.Print_Titles" localSheetId="9">'D.1.3. 02 Pol'!$1:$7</definedName>
    <definedName name="_xlnm.Print_Titles" localSheetId="10">'D.1.9. 02 Pol'!$1:$7</definedName>
    <definedName name="_xlnm.Print_Titles" localSheetId="11">'D.1.9. 03 Pol'!$1:$7</definedName>
    <definedName name="_xlnm.Print_Titles" localSheetId="12">'D.1.9. 04 Pol'!$1:$7</definedName>
    <definedName name="_xlnm.Print_Titles" localSheetId="13">'D.1.9. 05 Pol'!$1:$7</definedName>
    <definedName name="_xlnm.Print_Titles" localSheetId="14">'D.1.9. 06 Pol'!$1:$7</definedName>
    <definedName name="_xlnm.Print_Titles" localSheetId="15">'D.1.9. 08 Pol'!$1:$7</definedName>
    <definedName name="_xlnm.Print_Titles" localSheetId="16">'D.1.9. 09 Pol'!$1:$7</definedName>
    <definedName name="_xlnm.Print_Titles" localSheetId="17">'D.1.9. 10 Pol'!$1:$7</definedName>
    <definedName name="_xlnm.Print_Titles" localSheetId="18">'D.1.9. 11 Pol'!$1:$7</definedName>
    <definedName name="_xlnm.Print_Titles" localSheetId="19">'D.1.9. 12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01 Pol'!$A$1:$Y$32</definedName>
    <definedName name="_xlnm.Print_Area" localSheetId="4">'D.1.1. 01 Pol'!$A$1:$Y$62</definedName>
    <definedName name="_xlnm.Print_Area" localSheetId="5">'D.1.1. 02 Pol'!$A$1:$Y$60</definedName>
    <definedName name="_xlnm.Print_Area" localSheetId="6">'D.1.1. 03 Pol'!$A$1:$Y$43</definedName>
    <definedName name="_xlnm.Print_Area" localSheetId="7">'D.1.1. 04 Pol'!$A$1:$Y$29</definedName>
    <definedName name="_xlnm.Print_Area" localSheetId="8">'D.1.3. 01 Pol'!$A$1:$Y$64</definedName>
    <definedName name="_xlnm.Print_Area" localSheetId="9">'D.1.3. 02 Pol'!$A$1:$Y$25</definedName>
    <definedName name="_xlnm.Print_Area" localSheetId="10">'D.1.9. 02 Pol'!$A$1:$Y$44</definedName>
    <definedName name="_xlnm.Print_Area" localSheetId="11">'D.1.9. 03 Pol'!$A$1:$Y$41</definedName>
    <definedName name="_xlnm.Print_Area" localSheetId="12">'D.1.9. 04 Pol'!$A$1:$Y$71</definedName>
    <definedName name="_xlnm.Print_Area" localSheetId="13">'D.1.9. 05 Pol'!$A$1:$Y$44</definedName>
    <definedName name="_xlnm.Print_Area" localSheetId="14">'D.1.9. 06 Pol'!$A$1:$Y$31</definedName>
    <definedName name="_xlnm.Print_Area" localSheetId="15">'D.1.9. 08 Pol'!$A$1:$Y$13</definedName>
    <definedName name="_xlnm.Print_Area" localSheetId="16">'D.1.9. 09 Pol'!$A$1:$Y$72</definedName>
    <definedName name="_xlnm.Print_Area" localSheetId="17">'D.1.9. 10 Pol'!$A$1:$Y$89</definedName>
    <definedName name="_xlnm.Print_Area" localSheetId="18">'D.1.9. 11 Pol'!$A$1:$Y$30</definedName>
    <definedName name="_xlnm.Print_Area" localSheetId="19">'D.1.9. 12 Pol'!$A$1:$Y$24</definedName>
    <definedName name="_xlnm.Print_Area" localSheetId="1">Stavba!$A$1:$J$131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Stavba!$F$62</definedName>
    <definedName name="ZakladDPHZakl">Stavba!$G$25</definedName>
    <definedName name="ZakladDPHZaklVypocet" localSheetId="1">Stavba!$G$62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BA17" i="28" l="1"/>
  <c r="BA14" i="28"/>
  <c r="BA12" i="28"/>
  <c r="BA10" i="28"/>
  <c r="G9" i="28"/>
  <c r="G8" i="28" s="1"/>
  <c r="G23" i="28" s="1"/>
  <c r="I9" i="28"/>
  <c r="I8" i="28" s="1"/>
  <c r="K9" i="28"/>
  <c r="O9" i="28"/>
  <c r="Q9" i="28"/>
  <c r="V9" i="28"/>
  <c r="G11" i="28"/>
  <c r="I11" i="28"/>
  <c r="K11" i="28"/>
  <c r="M11" i="28"/>
  <c r="O11" i="28"/>
  <c r="Q11" i="28"/>
  <c r="V11" i="28"/>
  <c r="G13" i="28"/>
  <c r="I13" i="28"/>
  <c r="K13" i="28"/>
  <c r="M13" i="28"/>
  <c r="O13" i="28"/>
  <c r="Q13" i="28"/>
  <c r="V13" i="28"/>
  <c r="G16" i="28"/>
  <c r="G15" i="28" s="1"/>
  <c r="I16" i="28"/>
  <c r="I15" i="28" s="1"/>
  <c r="K16" i="28"/>
  <c r="K15" i="28" s="1"/>
  <c r="O16" i="28"/>
  <c r="O15" i="28" s="1"/>
  <c r="Q16" i="28"/>
  <c r="Q15" i="28" s="1"/>
  <c r="V16" i="28"/>
  <c r="V15" i="28" s="1"/>
  <c r="G19" i="28"/>
  <c r="G18" i="28" s="1"/>
  <c r="I19" i="28"/>
  <c r="I18" i="28" s="1"/>
  <c r="K19" i="28"/>
  <c r="O19" i="28"/>
  <c r="O18" i="28" s="1"/>
  <c r="Q19" i="28"/>
  <c r="Q18" i="28" s="1"/>
  <c r="V19" i="28"/>
  <c r="G20" i="28"/>
  <c r="M20" i="28" s="1"/>
  <c r="I20" i="28"/>
  <c r="K20" i="28"/>
  <c r="O20" i="28"/>
  <c r="Q20" i="28"/>
  <c r="V20" i="28"/>
  <c r="G21" i="28"/>
  <c r="M21" i="28" s="1"/>
  <c r="I21" i="28"/>
  <c r="K21" i="28"/>
  <c r="O21" i="28"/>
  <c r="Q21" i="28"/>
  <c r="V21" i="28"/>
  <c r="AE23" i="28"/>
  <c r="F61" i="1" s="1"/>
  <c r="BA10" i="27"/>
  <c r="K8" i="27"/>
  <c r="G9" i="27"/>
  <c r="I9" i="27"/>
  <c r="K9" i="27"/>
  <c r="M9" i="27"/>
  <c r="O9" i="27"/>
  <c r="Q9" i="27"/>
  <c r="V9" i="27"/>
  <c r="V8" i="27" s="1"/>
  <c r="G11" i="27"/>
  <c r="I11" i="27"/>
  <c r="K11" i="27"/>
  <c r="O11" i="27"/>
  <c r="O8" i="27" s="1"/>
  <c r="Q11" i="27"/>
  <c r="V11" i="27"/>
  <c r="G12" i="27"/>
  <c r="M12" i="27" s="1"/>
  <c r="I12" i="27"/>
  <c r="K12" i="27"/>
  <c r="O12" i="27"/>
  <c r="Q12" i="27"/>
  <c r="V12" i="27"/>
  <c r="G14" i="27"/>
  <c r="O14" i="27"/>
  <c r="G15" i="27"/>
  <c r="I15" i="27"/>
  <c r="I14" i="27" s="1"/>
  <c r="K15" i="27"/>
  <c r="K14" i="27" s="1"/>
  <c r="M15" i="27"/>
  <c r="M14" i="27" s="1"/>
  <c r="O15" i="27"/>
  <c r="Q15" i="27"/>
  <c r="Q14" i="27" s="1"/>
  <c r="V15" i="27"/>
  <c r="V14" i="27" s="1"/>
  <c r="G16" i="27"/>
  <c r="V16" i="27"/>
  <c r="G17" i="27"/>
  <c r="I17" i="27"/>
  <c r="I16" i="27" s="1"/>
  <c r="K17" i="27"/>
  <c r="K16" i="27" s="1"/>
  <c r="M17" i="27"/>
  <c r="M16" i="27" s="1"/>
  <c r="O17" i="27"/>
  <c r="O16" i="27" s="1"/>
  <c r="Q17" i="27"/>
  <c r="Q16" i="27" s="1"/>
  <c r="V17" i="27"/>
  <c r="G18" i="27"/>
  <c r="K18" i="27"/>
  <c r="G19" i="27"/>
  <c r="M19" i="27" s="1"/>
  <c r="M18" i="27" s="1"/>
  <c r="I19" i="27"/>
  <c r="I18" i="27" s="1"/>
  <c r="K19" i="27"/>
  <c r="O19" i="27"/>
  <c r="O18" i="27" s="1"/>
  <c r="Q19" i="27"/>
  <c r="Q18" i="27" s="1"/>
  <c r="V19" i="27"/>
  <c r="V18" i="27" s="1"/>
  <c r="O21" i="27"/>
  <c r="G22" i="27"/>
  <c r="G21" i="27" s="1"/>
  <c r="I124" i="1" s="1"/>
  <c r="I22" i="27"/>
  <c r="K22" i="27"/>
  <c r="M22" i="27"/>
  <c r="O22" i="27"/>
  <c r="Q22" i="27"/>
  <c r="V22" i="27"/>
  <c r="G24" i="27"/>
  <c r="M24" i="27" s="1"/>
  <c r="I24" i="27"/>
  <c r="K24" i="27"/>
  <c r="O24" i="27"/>
  <c r="Q24" i="27"/>
  <c r="V24" i="27"/>
  <c r="G26" i="27"/>
  <c r="M26" i="27" s="1"/>
  <c r="I26" i="27"/>
  <c r="K26" i="27"/>
  <c r="O26" i="27"/>
  <c r="Q26" i="27"/>
  <c r="V26" i="27"/>
  <c r="AE29" i="27"/>
  <c r="F60" i="1" s="1"/>
  <c r="BA64" i="26"/>
  <c r="BA60" i="26"/>
  <c r="BA55" i="26"/>
  <c r="BA53" i="26"/>
  <c r="BA34" i="26"/>
  <c r="BA31" i="26"/>
  <c r="BA25" i="26"/>
  <c r="BA21" i="26"/>
  <c r="BA13" i="26"/>
  <c r="BA11" i="26"/>
  <c r="G9" i="26"/>
  <c r="M9" i="26" s="1"/>
  <c r="I9" i="26"/>
  <c r="K9" i="26"/>
  <c r="O9" i="26"/>
  <c r="Q9" i="26"/>
  <c r="V9" i="26"/>
  <c r="G10" i="26"/>
  <c r="M10" i="26" s="1"/>
  <c r="I10" i="26"/>
  <c r="K10" i="26"/>
  <c r="O10" i="26"/>
  <c r="Q10" i="26"/>
  <c r="V10" i="26"/>
  <c r="G12" i="26"/>
  <c r="I12" i="26"/>
  <c r="K12" i="26"/>
  <c r="O12" i="26"/>
  <c r="Q12" i="26"/>
  <c r="V12" i="26"/>
  <c r="G14" i="26"/>
  <c r="M14" i="26" s="1"/>
  <c r="I14" i="26"/>
  <c r="K14" i="26"/>
  <c r="O14" i="26"/>
  <c r="Q14" i="26"/>
  <c r="V14" i="26"/>
  <c r="G16" i="26"/>
  <c r="M16" i="26" s="1"/>
  <c r="I16" i="26"/>
  <c r="K16" i="26"/>
  <c r="O16" i="26"/>
  <c r="Q16" i="26"/>
  <c r="V16" i="26"/>
  <c r="G18" i="26"/>
  <c r="M18" i="26" s="1"/>
  <c r="I18" i="26"/>
  <c r="K18" i="26"/>
  <c r="O18" i="26"/>
  <c r="Q18" i="26"/>
  <c r="V18" i="26"/>
  <c r="G20" i="26"/>
  <c r="M20" i="26" s="1"/>
  <c r="I20" i="26"/>
  <c r="K20" i="26"/>
  <c r="O20" i="26"/>
  <c r="Q20" i="26"/>
  <c r="V20" i="26"/>
  <c r="G22" i="26"/>
  <c r="M22" i="26" s="1"/>
  <c r="I22" i="26"/>
  <c r="K22" i="26"/>
  <c r="O22" i="26"/>
  <c r="Q22" i="26"/>
  <c r="V22" i="26"/>
  <c r="G24" i="26"/>
  <c r="M24" i="26" s="1"/>
  <c r="I24" i="26"/>
  <c r="K24" i="26"/>
  <c r="O24" i="26"/>
  <c r="Q24" i="26"/>
  <c r="V24" i="26"/>
  <c r="G26" i="26"/>
  <c r="I26" i="26"/>
  <c r="K26" i="26"/>
  <c r="M26" i="26"/>
  <c r="O26" i="26"/>
  <c r="Q26" i="26"/>
  <c r="V26" i="26"/>
  <c r="G28" i="26"/>
  <c r="M28" i="26" s="1"/>
  <c r="I28" i="26"/>
  <c r="K28" i="26"/>
  <c r="O28" i="26"/>
  <c r="Q28" i="26"/>
  <c r="V28" i="26"/>
  <c r="G30" i="26"/>
  <c r="M30" i="26" s="1"/>
  <c r="I30" i="26"/>
  <c r="K30" i="26"/>
  <c r="O30" i="26"/>
  <c r="Q30" i="26"/>
  <c r="V30" i="26"/>
  <c r="G32" i="26"/>
  <c r="M32" i="26" s="1"/>
  <c r="I32" i="26"/>
  <c r="K32" i="26"/>
  <c r="O32" i="26"/>
  <c r="Q32" i="26"/>
  <c r="V32" i="26"/>
  <c r="G33" i="26"/>
  <c r="I33" i="26"/>
  <c r="K33" i="26"/>
  <c r="M33" i="26"/>
  <c r="O33" i="26"/>
  <c r="Q33" i="26"/>
  <c r="V33" i="26"/>
  <c r="G35" i="26"/>
  <c r="M35" i="26" s="1"/>
  <c r="I35" i="26"/>
  <c r="K35" i="26"/>
  <c r="O35" i="26"/>
  <c r="Q35" i="26"/>
  <c r="V35" i="26"/>
  <c r="G36" i="26"/>
  <c r="M36" i="26" s="1"/>
  <c r="I36" i="26"/>
  <c r="K36" i="26"/>
  <c r="O36" i="26"/>
  <c r="Q36" i="26"/>
  <c r="V36" i="26"/>
  <c r="G37" i="26"/>
  <c r="M37" i="26" s="1"/>
  <c r="I37" i="26"/>
  <c r="K37" i="26"/>
  <c r="O37" i="26"/>
  <c r="Q37" i="26"/>
  <c r="V37" i="26"/>
  <c r="G38" i="26"/>
  <c r="I38" i="26"/>
  <c r="K38" i="26"/>
  <c r="M38" i="26"/>
  <c r="O38" i="26"/>
  <c r="Q38" i="26"/>
  <c r="V38" i="26"/>
  <c r="G39" i="26"/>
  <c r="M39" i="26" s="1"/>
  <c r="I39" i="26"/>
  <c r="K39" i="26"/>
  <c r="O39" i="26"/>
  <c r="Q39" i="26"/>
  <c r="V39" i="26"/>
  <c r="G40" i="26"/>
  <c r="I40" i="26"/>
  <c r="K40" i="26"/>
  <c r="M40" i="26"/>
  <c r="O40" i="26"/>
  <c r="Q40" i="26"/>
  <c r="V40" i="26"/>
  <c r="G51" i="26"/>
  <c r="M51" i="26" s="1"/>
  <c r="I51" i="26"/>
  <c r="K51" i="26"/>
  <c r="O51" i="26"/>
  <c r="Q51" i="26"/>
  <c r="V51" i="26"/>
  <c r="G52" i="26"/>
  <c r="I52" i="26"/>
  <c r="K52" i="26"/>
  <c r="O52" i="26"/>
  <c r="Q52" i="26"/>
  <c r="V52" i="26"/>
  <c r="G54" i="26"/>
  <c r="I54" i="26"/>
  <c r="K54" i="26"/>
  <c r="M54" i="26"/>
  <c r="O54" i="26"/>
  <c r="Q54" i="26"/>
  <c r="V54" i="26"/>
  <c r="G56" i="26"/>
  <c r="M56" i="26" s="1"/>
  <c r="I56" i="26"/>
  <c r="K56" i="26"/>
  <c r="O56" i="26"/>
  <c r="Q56" i="26"/>
  <c r="V56" i="26"/>
  <c r="G59" i="26"/>
  <c r="M59" i="26" s="1"/>
  <c r="I59" i="26"/>
  <c r="K59" i="26"/>
  <c r="O59" i="26"/>
  <c r="Q59" i="26"/>
  <c r="V59" i="26"/>
  <c r="G63" i="26"/>
  <c r="M63" i="26" s="1"/>
  <c r="I63" i="26"/>
  <c r="K63" i="26"/>
  <c r="O63" i="26"/>
  <c r="Q63" i="26"/>
  <c r="V63" i="26"/>
  <c r="G67" i="26"/>
  <c r="M67" i="26" s="1"/>
  <c r="I67" i="26"/>
  <c r="K67" i="26"/>
  <c r="O67" i="26"/>
  <c r="Q67" i="26"/>
  <c r="V67" i="26"/>
  <c r="G72" i="26"/>
  <c r="M72" i="26" s="1"/>
  <c r="I72" i="26"/>
  <c r="I71" i="26" s="1"/>
  <c r="K72" i="26"/>
  <c r="O72" i="26"/>
  <c r="Q72" i="26"/>
  <c r="V72" i="26"/>
  <c r="G74" i="26"/>
  <c r="G71" i="26" s="1"/>
  <c r="I74" i="26"/>
  <c r="K74" i="26"/>
  <c r="O74" i="26"/>
  <c r="Q74" i="26"/>
  <c r="V74" i="26"/>
  <c r="G77" i="26"/>
  <c r="I77" i="26"/>
  <c r="K77" i="26"/>
  <c r="M77" i="26"/>
  <c r="O77" i="26"/>
  <c r="Q77" i="26"/>
  <c r="V77" i="26"/>
  <c r="G78" i="26"/>
  <c r="M78" i="26" s="1"/>
  <c r="I78" i="26"/>
  <c r="K78" i="26"/>
  <c r="O78" i="26"/>
  <c r="Q78" i="26"/>
  <c r="V78" i="26"/>
  <c r="V71" i="26" s="1"/>
  <c r="G79" i="26"/>
  <c r="M79" i="26" s="1"/>
  <c r="I79" i="26"/>
  <c r="K79" i="26"/>
  <c r="O79" i="26"/>
  <c r="Q79" i="26"/>
  <c r="V79" i="26"/>
  <c r="G81" i="26"/>
  <c r="I125" i="1" s="1"/>
  <c r="G82" i="26"/>
  <c r="I82" i="26"/>
  <c r="I81" i="26" s="1"/>
  <c r="K82" i="26"/>
  <c r="K81" i="26" s="1"/>
  <c r="M82" i="26"/>
  <c r="M81" i="26" s="1"/>
  <c r="O82" i="26"/>
  <c r="O81" i="26" s="1"/>
  <c r="Q82" i="26"/>
  <c r="Q81" i="26" s="1"/>
  <c r="V82" i="26"/>
  <c r="V81" i="26" s="1"/>
  <c r="G84" i="26"/>
  <c r="I84" i="26"/>
  <c r="I83" i="26" s="1"/>
  <c r="K84" i="26"/>
  <c r="K83" i="26" s="1"/>
  <c r="M84" i="26"/>
  <c r="O84" i="26"/>
  <c r="Q84" i="26"/>
  <c r="V84" i="26"/>
  <c r="V83" i="26" s="1"/>
  <c r="G85" i="26"/>
  <c r="I85" i="26"/>
  <c r="K85" i="26"/>
  <c r="O85" i="26"/>
  <c r="Q85" i="26"/>
  <c r="V85" i="26"/>
  <c r="G86" i="26"/>
  <c r="I86" i="26"/>
  <c r="K86" i="26"/>
  <c r="M86" i="26"/>
  <c r="O86" i="26"/>
  <c r="Q86" i="26"/>
  <c r="V86" i="26"/>
  <c r="AE88" i="26"/>
  <c r="F59" i="1" s="1"/>
  <c r="BA46" i="25"/>
  <c r="BA37" i="25"/>
  <c r="BA29" i="25"/>
  <c r="BA21" i="25"/>
  <c r="G9" i="25"/>
  <c r="I9" i="25"/>
  <c r="K9" i="25"/>
  <c r="O9" i="25"/>
  <c r="Q9" i="25"/>
  <c r="V9" i="25"/>
  <c r="G10" i="25"/>
  <c r="I10" i="25"/>
  <c r="K10" i="25"/>
  <c r="M10" i="25"/>
  <c r="O10" i="25"/>
  <c r="Q10" i="25"/>
  <c r="V10" i="25"/>
  <c r="G12" i="25"/>
  <c r="I12" i="25"/>
  <c r="K12" i="25"/>
  <c r="M12" i="25"/>
  <c r="O12" i="25"/>
  <c r="Q12" i="25"/>
  <c r="V12" i="25"/>
  <c r="G14" i="25"/>
  <c r="I14" i="25"/>
  <c r="K14" i="25"/>
  <c r="M14" i="25"/>
  <c r="O14" i="25"/>
  <c r="Q14" i="25"/>
  <c r="V14" i="25"/>
  <c r="G16" i="25"/>
  <c r="M16" i="25" s="1"/>
  <c r="I16" i="25"/>
  <c r="K16" i="25"/>
  <c r="O16" i="25"/>
  <c r="Q16" i="25"/>
  <c r="V16" i="25"/>
  <c r="G18" i="25"/>
  <c r="M18" i="25" s="1"/>
  <c r="I18" i="25"/>
  <c r="K18" i="25"/>
  <c r="O18" i="25"/>
  <c r="Q18" i="25"/>
  <c r="V18" i="25"/>
  <c r="G20" i="25"/>
  <c r="M20" i="25" s="1"/>
  <c r="I20" i="25"/>
  <c r="K20" i="25"/>
  <c r="O20" i="25"/>
  <c r="Q20" i="25"/>
  <c r="V20" i="25"/>
  <c r="G22" i="25"/>
  <c r="M22" i="25" s="1"/>
  <c r="I22" i="25"/>
  <c r="K22" i="25"/>
  <c r="O22" i="25"/>
  <c r="Q22" i="25"/>
  <c r="V22" i="25"/>
  <c r="G24" i="25"/>
  <c r="M24" i="25" s="1"/>
  <c r="I24" i="25"/>
  <c r="K24" i="25"/>
  <c r="O24" i="25"/>
  <c r="Q24" i="25"/>
  <c r="V24" i="25"/>
  <c r="G26" i="25"/>
  <c r="I26" i="25"/>
  <c r="K26" i="25"/>
  <c r="M26" i="25"/>
  <c r="O26" i="25"/>
  <c r="Q26" i="25"/>
  <c r="V26" i="25"/>
  <c r="G28" i="25"/>
  <c r="I28" i="25"/>
  <c r="K28" i="25"/>
  <c r="M28" i="25"/>
  <c r="O28" i="25"/>
  <c r="Q28" i="25"/>
  <c r="V28" i="25"/>
  <c r="G30" i="25"/>
  <c r="M30" i="25" s="1"/>
  <c r="I30" i="25"/>
  <c r="K30" i="25"/>
  <c r="O30" i="25"/>
  <c r="Q30" i="25"/>
  <c r="V30" i="25"/>
  <c r="G31" i="25"/>
  <c r="M31" i="25" s="1"/>
  <c r="I31" i="25"/>
  <c r="K31" i="25"/>
  <c r="O31" i="25"/>
  <c r="Q31" i="25"/>
  <c r="V31" i="25"/>
  <c r="G32" i="25"/>
  <c r="M32" i="25" s="1"/>
  <c r="I32" i="25"/>
  <c r="K32" i="25"/>
  <c r="O32" i="25"/>
  <c r="Q32" i="25"/>
  <c r="V32" i="25"/>
  <c r="G33" i="25"/>
  <c r="I33" i="25"/>
  <c r="K33" i="25"/>
  <c r="M33" i="25"/>
  <c r="O33" i="25"/>
  <c r="Q33" i="25"/>
  <c r="V33" i="25"/>
  <c r="G34" i="25"/>
  <c r="I34" i="25"/>
  <c r="K34" i="25"/>
  <c r="M34" i="25"/>
  <c r="O34" i="25"/>
  <c r="Q34" i="25"/>
  <c r="V34" i="25"/>
  <c r="G36" i="25"/>
  <c r="G35" i="25" s="1"/>
  <c r="I36" i="25"/>
  <c r="I35" i="25" s="1"/>
  <c r="K36" i="25"/>
  <c r="K35" i="25" s="1"/>
  <c r="M36" i="25"/>
  <c r="M35" i="25" s="1"/>
  <c r="O36" i="25"/>
  <c r="O35" i="25" s="1"/>
  <c r="Q36" i="25"/>
  <c r="Q35" i="25" s="1"/>
  <c r="V36" i="25"/>
  <c r="V35" i="25" s="1"/>
  <c r="G39" i="25"/>
  <c r="I39" i="25"/>
  <c r="K39" i="25"/>
  <c r="M39" i="25"/>
  <c r="O39" i="25"/>
  <c r="Q39" i="25"/>
  <c r="V39" i="25"/>
  <c r="G41" i="25"/>
  <c r="I41" i="25"/>
  <c r="K41" i="25"/>
  <c r="O41" i="25"/>
  <c r="O38" i="25" s="1"/>
  <c r="Q41" i="25"/>
  <c r="V41" i="25"/>
  <c r="G42" i="25"/>
  <c r="M42" i="25" s="1"/>
  <c r="I42" i="25"/>
  <c r="K42" i="25"/>
  <c r="O42" i="25"/>
  <c r="Q42" i="25"/>
  <c r="V42" i="25"/>
  <c r="G45" i="25"/>
  <c r="M45" i="25" s="1"/>
  <c r="I45" i="25"/>
  <c r="K45" i="25"/>
  <c r="O45" i="25"/>
  <c r="Q45" i="25"/>
  <c r="V45" i="25"/>
  <c r="G48" i="25"/>
  <c r="G47" i="25" s="1"/>
  <c r="I48" i="25"/>
  <c r="K48" i="25"/>
  <c r="O48" i="25"/>
  <c r="Q48" i="25"/>
  <c r="V48" i="25"/>
  <c r="G52" i="25"/>
  <c r="I52" i="25"/>
  <c r="K52" i="25"/>
  <c r="M52" i="25"/>
  <c r="O52" i="25"/>
  <c r="Q52" i="25"/>
  <c r="Q47" i="25" s="1"/>
  <c r="V52" i="25"/>
  <c r="O54" i="25"/>
  <c r="V54" i="25"/>
  <c r="G55" i="25"/>
  <c r="M55" i="25" s="1"/>
  <c r="M54" i="25" s="1"/>
  <c r="I55" i="25"/>
  <c r="I54" i="25" s="1"/>
  <c r="K55" i="25"/>
  <c r="K54" i="25" s="1"/>
  <c r="O55" i="25"/>
  <c r="Q55" i="25"/>
  <c r="Q54" i="25" s="1"/>
  <c r="V55" i="25"/>
  <c r="AE71" i="25"/>
  <c r="F58" i="1" s="1"/>
  <c r="G9" i="24"/>
  <c r="I9" i="24"/>
  <c r="I8" i="24" s="1"/>
  <c r="K9" i="24"/>
  <c r="O9" i="24"/>
  <c r="Q9" i="24"/>
  <c r="Q8" i="24" s="1"/>
  <c r="V9" i="24"/>
  <c r="V8" i="24" s="1"/>
  <c r="G10" i="24"/>
  <c r="M10" i="24" s="1"/>
  <c r="I10" i="24"/>
  <c r="K10" i="24"/>
  <c r="O10" i="24"/>
  <c r="Q10" i="24"/>
  <c r="V10" i="24"/>
  <c r="AE12" i="24"/>
  <c r="F57" i="1" s="1"/>
  <c r="BA24" i="23"/>
  <c r="BA10" i="23"/>
  <c r="G9" i="23"/>
  <c r="M9" i="23" s="1"/>
  <c r="I9" i="23"/>
  <c r="K9" i="23"/>
  <c r="O9" i="23"/>
  <c r="Q9" i="23"/>
  <c r="V9" i="23"/>
  <c r="V8" i="23" s="1"/>
  <c r="G11" i="23"/>
  <c r="M11" i="23" s="1"/>
  <c r="I11" i="23"/>
  <c r="K11" i="23"/>
  <c r="O11" i="23"/>
  <c r="Q11" i="23"/>
  <c r="V11" i="23"/>
  <c r="G13" i="23"/>
  <c r="AF30" i="23" s="1"/>
  <c r="G56" i="1" s="1"/>
  <c r="I13" i="23"/>
  <c r="K13" i="23"/>
  <c r="O13" i="23"/>
  <c r="O8" i="23" s="1"/>
  <c r="Q13" i="23"/>
  <c r="V13" i="23"/>
  <c r="G15" i="23"/>
  <c r="M15" i="23" s="1"/>
  <c r="I15" i="23"/>
  <c r="K15" i="23"/>
  <c r="O15" i="23"/>
  <c r="Q15" i="23"/>
  <c r="V15" i="23"/>
  <c r="G17" i="23"/>
  <c r="M17" i="23" s="1"/>
  <c r="I17" i="23"/>
  <c r="K17" i="23"/>
  <c r="O17" i="23"/>
  <c r="Q17" i="23"/>
  <c r="V17" i="23"/>
  <c r="G19" i="23"/>
  <c r="M19" i="23" s="1"/>
  <c r="I19" i="23"/>
  <c r="K19" i="23"/>
  <c r="O19" i="23"/>
  <c r="Q19" i="23"/>
  <c r="V19" i="23"/>
  <c r="G21" i="23"/>
  <c r="M21" i="23" s="1"/>
  <c r="I21" i="23"/>
  <c r="K21" i="23"/>
  <c r="O21" i="23"/>
  <c r="Q21" i="23"/>
  <c r="V21" i="23"/>
  <c r="I22" i="23"/>
  <c r="O22" i="23"/>
  <c r="Q22" i="23"/>
  <c r="G23" i="23"/>
  <c r="M23" i="23" s="1"/>
  <c r="I23" i="23"/>
  <c r="K23" i="23"/>
  <c r="O23" i="23"/>
  <c r="Q23" i="23"/>
  <c r="V23" i="23"/>
  <c r="V22" i="23" s="1"/>
  <c r="G25" i="23"/>
  <c r="M25" i="23" s="1"/>
  <c r="I25" i="23"/>
  <c r="K25" i="23"/>
  <c r="O25" i="23"/>
  <c r="Q25" i="23"/>
  <c r="V25" i="23"/>
  <c r="G26" i="23"/>
  <c r="I114" i="1" s="1"/>
  <c r="G27" i="23"/>
  <c r="M27" i="23" s="1"/>
  <c r="I27" i="23"/>
  <c r="I26" i="23" s="1"/>
  <c r="K27" i="23"/>
  <c r="O27" i="23"/>
  <c r="Q27" i="23"/>
  <c r="V27" i="23"/>
  <c r="G28" i="23"/>
  <c r="M28" i="23" s="1"/>
  <c r="I28" i="23"/>
  <c r="K28" i="23"/>
  <c r="K26" i="23" s="1"/>
  <c r="O28" i="23"/>
  <c r="O26" i="23" s="1"/>
  <c r="Q28" i="23"/>
  <c r="V28" i="23"/>
  <c r="AE30" i="23"/>
  <c r="F56" i="1" s="1"/>
  <c r="I56" i="1" s="1"/>
  <c r="BA31" i="22"/>
  <c r="BA21" i="22"/>
  <c r="BA15" i="22"/>
  <c r="BA13" i="22"/>
  <c r="BA11" i="22"/>
  <c r="G9" i="22"/>
  <c r="I9" i="22"/>
  <c r="K9" i="22"/>
  <c r="M9" i="22"/>
  <c r="O9" i="22"/>
  <c r="Q9" i="22"/>
  <c r="V9" i="22"/>
  <c r="G10" i="22"/>
  <c r="I10" i="22"/>
  <c r="K10" i="22"/>
  <c r="M10" i="22"/>
  <c r="O10" i="22"/>
  <c r="Q10" i="22"/>
  <c r="V10" i="22"/>
  <c r="G12" i="22"/>
  <c r="I12" i="22"/>
  <c r="K12" i="22"/>
  <c r="O12" i="22"/>
  <c r="Q12" i="22"/>
  <c r="V12" i="22"/>
  <c r="G14" i="22"/>
  <c r="M14" i="22" s="1"/>
  <c r="I14" i="22"/>
  <c r="K14" i="22"/>
  <c r="O14" i="22"/>
  <c r="Q14" i="22"/>
  <c r="V14" i="22"/>
  <c r="G16" i="22"/>
  <c r="I16" i="22"/>
  <c r="K16" i="22"/>
  <c r="M16" i="22"/>
  <c r="O16" i="22"/>
  <c r="Q16" i="22"/>
  <c r="V16" i="22"/>
  <c r="G18" i="22"/>
  <c r="I18" i="22"/>
  <c r="K18" i="22"/>
  <c r="M18" i="22"/>
  <c r="O18" i="22"/>
  <c r="Q18" i="22"/>
  <c r="V18" i="22"/>
  <c r="G20" i="22"/>
  <c r="M20" i="22" s="1"/>
  <c r="I20" i="22"/>
  <c r="K20" i="22"/>
  <c r="O20" i="22"/>
  <c r="Q20" i="22"/>
  <c r="V20" i="22"/>
  <c r="G22" i="22"/>
  <c r="M22" i="22" s="1"/>
  <c r="I22" i="22"/>
  <c r="K22" i="22"/>
  <c r="O22" i="22"/>
  <c r="Q22" i="22"/>
  <c r="V22" i="22"/>
  <c r="G24" i="22"/>
  <c r="M24" i="22" s="1"/>
  <c r="I24" i="22"/>
  <c r="K24" i="22"/>
  <c r="O24" i="22"/>
  <c r="Q24" i="22"/>
  <c r="V24" i="22"/>
  <c r="G26" i="22"/>
  <c r="M26" i="22" s="1"/>
  <c r="I26" i="22"/>
  <c r="K26" i="22"/>
  <c r="O26" i="22"/>
  <c r="Q26" i="22"/>
  <c r="V26" i="22"/>
  <c r="G28" i="22"/>
  <c r="M28" i="22" s="1"/>
  <c r="I28" i="22"/>
  <c r="K28" i="22"/>
  <c r="O28" i="22"/>
  <c r="Q28" i="22"/>
  <c r="V28" i="22"/>
  <c r="G30" i="22"/>
  <c r="M30" i="22" s="1"/>
  <c r="I30" i="22"/>
  <c r="K30" i="22"/>
  <c r="O30" i="22"/>
  <c r="Q30" i="22"/>
  <c r="V30" i="22"/>
  <c r="G32" i="22"/>
  <c r="M32" i="22" s="1"/>
  <c r="I32" i="22"/>
  <c r="K32" i="22"/>
  <c r="O32" i="22"/>
  <c r="Q32" i="22"/>
  <c r="V32" i="22"/>
  <c r="G33" i="22"/>
  <c r="M33" i="22" s="1"/>
  <c r="I33" i="22"/>
  <c r="K33" i="22"/>
  <c r="O33" i="22"/>
  <c r="Q33" i="22"/>
  <c r="V33" i="22"/>
  <c r="G34" i="22"/>
  <c r="M34" i="22" s="1"/>
  <c r="I34" i="22"/>
  <c r="K34" i="22"/>
  <c r="O34" i="22"/>
  <c r="Q34" i="22"/>
  <c r="V34" i="22"/>
  <c r="G35" i="22"/>
  <c r="M35" i="22" s="1"/>
  <c r="I35" i="22"/>
  <c r="K35" i="22"/>
  <c r="O35" i="22"/>
  <c r="Q35" i="22"/>
  <c r="V35" i="22"/>
  <c r="AE43" i="22"/>
  <c r="F55" i="1" s="1"/>
  <c r="BA51" i="21"/>
  <c r="BA48" i="21"/>
  <c r="BA42" i="21"/>
  <c r="BA31" i="21"/>
  <c r="G9" i="21"/>
  <c r="AF70" i="21" s="1"/>
  <c r="G54" i="1" s="1"/>
  <c r="I9" i="21"/>
  <c r="K9" i="21"/>
  <c r="O9" i="21"/>
  <c r="Q9" i="21"/>
  <c r="V9" i="21"/>
  <c r="V8" i="21" s="1"/>
  <c r="G10" i="21"/>
  <c r="M10" i="21" s="1"/>
  <c r="I10" i="21"/>
  <c r="K10" i="21"/>
  <c r="O10" i="21"/>
  <c r="Q10" i="21"/>
  <c r="V10" i="21"/>
  <c r="G11" i="21"/>
  <c r="M11" i="21" s="1"/>
  <c r="I11" i="21"/>
  <c r="K11" i="21"/>
  <c r="O11" i="21"/>
  <c r="Q11" i="21"/>
  <c r="V11" i="21"/>
  <c r="G12" i="21"/>
  <c r="I12" i="21"/>
  <c r="K12" i="21"/>
  <c r="M12" i="21"/>
  <c r="O12" i="21"/>
  <c r="Q12" i="21"/>
  <c r="V12" i="21"/>
  <c r="G14" i="21"/>
  <c r="M14" i="21" s="1"/>
  <c r="I14" i="21"/>
  <c r="K14" i="21"/>
  <c r="O14" i="21"/>
  <c r="Q14" i="21"/>
  <c r="V14" i="21"/>
  <c r="G15" i="21"/>
  <c r="I15" i="21"/>
  <c r="K15" i="21"/>
  <c r="M15" i="21"/>
  <c r="O15" i="21"/>
  <c r="Q15" i="21"/>
  <c r="V15" i="21"/>
  <c r="G16" i="21"/>
  <c r="M16" i="21" s="1"/>
  <c r="I16" i="21"/>
  <c r="K16" i="21"/>
  <c r="O16" i="21"/>
  <c r="Q16" i="21"/>
  <c r="V16" i="21"/>
  <c r="G17" i="21"/>
  <c r="M17" i="21" s="1"/>
  <c r="I17" i="21"/>
  <c r="K17" i="21"/>
  <c r="O17" i="21"/>
  <c r="Q17" i="21"/>
  <c r="V17" i="21"/>
  <c r="G18" i="21"/>
  <c r="M18" i="21" s="1"/>
  <c r="I18" i="21"/>
  <c r="K18" i="21"/>
  <c r="O18" i="21"/>
  <c r="Q18" i="21"/>
  <c r="V18" i="21"/>
  <c r="G19" i="21"/>
  <c r="I19" i="21"/>
  <c r="K19" i="21"/>
  <c r="M19" i="21"/>
  <c r="O19" i="21"/>
  <c r="Q19" i="21"/>
  <c r="V19" i="21"/>
  <c r="V20" i="21"/>
  <c r="G21" i="21"/>
  <c r="M21" i="21" s="1"/>
  <c r="I21" i="21"/>
  <c r="K21" i="21"/>
  <c r="K20" i="21" s="1"/>
  <c r="O21" i="21"/>
  <c r="Q21" i="21"/>
  <c r="V21" i="21"/>
  <c r="G25" i="21"/>
  <c r="I25" i="21"/>
  <c r="K25" i="21"/>
  <c r="O25" i="21"/>
  <c r="O20" i="21" s="1"/>
  <c r="Q25" i="21"/>
  <c r="V25" i="21"/>
  <c r="G27" i="21"/>
  <c r="M27" i="21" s="1"/>
  <c r="I27" i="21"/>
  <c r="K27" i="21"/>
  <c r="O27" i="21"/>
  <c r="Q27" i="21"/>
  <c r="V27" i="21"/>
  <c r="G28" i="21"/>
  <c r="M28" i="21" s="1"/>
  <c r="I28" i="21"/>
  <c r="K28" i="21"/>
  <c r="O28" i="21"/>
  <c r="Q28" i="21"/>
  <c r="V28" i="21"/>
  <c r="G30" i="21"/>
  <c r="M30" i="21" s="1"/>
  <c r="I30" i="21"/>
  <c r="K30" i="21"/>
  <c r="O30" i="21"/>
  <c r="Q30" i="21"/>
  <c r="V30" i="21"/>
  <c r="G33" i="21"/>
  <c r="M33" i="21" s="1"/>
  <c r="I33" i="21"/>
  <c r="K33" i="21"/>
  <c r="O33" i="21"/>
  <c r="Q33" i="21"/>
  <c r="V33" i="21"/>
  <c r="G35" i="21"/>
  <c r="M35" i="21" s="1"/>
  <c r="I35" i="21"/>
  <c r="K35" i="21"/>
  <c r="O35" i="21"/>
  <c r="Q35" i="21"/>
  <c r="V35" i="21"/>
  <c r="G37" i="21"/>
  <c r="I37" i="21"/>
  <c r="K37" i="21"/>
  <c r="M37" i="21"/>
  <c r="O37" i="21"/>
  <c r="Q37" i="21"/>
  <c r="V37" i="21"/>
  <c r="G39" i="21"/>
  <c r="M39" i="21" s="1"/>
  <c r="I39" i="21"/>
  <c r="K39" i="21"/>
  <c r="O39" i="21"/>
  <c r="Q39" i="21"/>
  <c r="V39" i="21"/>
  <c r="G41" i="21"/>
  <c r="M41" i="21" s="1"/>
  <c r="I41" i="21"/>
  <c r="K41" i="21"/>
  <c r="O41" i="21"/>
  <c r="Q41" i="21"/>
  <c r="V41" i="21"/>
  <c r="G43" i="21"/>
  <c r="M43" i="21" s="1"/>
  <c r="I43" i="21"/>
  <c r="K43" i="21"/>
  <c r="O43" i="21"/>
  <c r="Q43" i="21"/>
  <c r="V43" i="21"/>
  <c r="G45" i="21"/>
  <c r="I45" i="21"/>
  <c r="K45" i="21"/>
  <c r="M45" i="21"/>
  <c r="O45" i="21"/>
  <c r="Q45" i="21"/>
  <c r="V45" i="21"/>
  <c r="G47" i="21"/>
  <c r="M47" i="21" s="1"/>
  <c r="I47" i="21"/>
  <c r="K47" i="21"/>
  <c r="O47" i="21"/>
  <c r="Q47" i="21"/>
  <c r="V47" i="21"/>
  <c r="G49" i="21"/>
  <c r="I49" i="21"/>
  <c r="K49" i="21"/>
  <c r="M49" i="21"/>
  <c r="O49" i="21"/>
  <c r="Q49" i="21"/>
  <c r="V49" i="21"/>
  <c r="G50" i="21"/>
  <c r="M50" i="21" s="1"/>
  <c r="I50" i="21"/>
  <c r="K50" i="21"/>
  <c r="O50" i="21"/>
  <c r="Q50" i="21"/>
  <c r="V50" i="21"/>
  <c r="G52" i="21"/>
  <c r="M52" i="21" s="1"/>
  <c r="I52" i="21"/>
  <c r="K52" i="21"/>
  <c r="O52" i="21"/>
  <c r="Q52" i="21"/>
  <c r="V52" i="21"/>
  <c r="G53" i="21"/>
  <c r="M53" i="21" s="1"/>
  <c r="I53" i="21"/>
  <c r="K53" i="21"/>
  <c r="O53" i="21"/>
  <c r="Q53" i="21"/>
  <c r="V53" i="21"/>
  <c r="G54" i="21"/>
  <c r="I54" i="21"/>
  <c r="K54" i="21"/>
  <c r="M54" i="21"/>
  <c r="O54" i="21"/>
  <c r="Q54" i="21"/>
  <c r="V54" i="21"/>
  <c r="G55" i="21"/>
  <c r="M55" i="21" s="1"/>
  <c r="I55" i="21"/>
  <c r="K55" i="21"/>
  <c r="O55" i="21"/>
  <c r="Q55" i="21"/>
  <c r="V55" i="21"/>
  <c r="G56" i="21"/>
  <c r="M56" i="21" s="1"/>
  <c r="I56" i="21"/>
  <c r="K56" i="21"/>
  <c r="O56" i="21"/>
  <c r="Q56" i="21"/>
  <c r="V56" i="21"/>
  <c r="G57" i="21"/>
  <c r="M57" i="21" s="1"/>
  <c r="I57" i="21"/>
  <c r="K57" i="21"/>
  <c r="O57" i="21"/>
  <c r="Q57" i="21"/>
  <c r="V57" i="21"/>
  <c r="G58" i="21"/>
  <c r="M58" i="21" s="1"/>
  <c r="I58" i="21"/>
  <c r="K58" i="21"/>
  <c r="O58" i="21"/>
  <c r="Q58" i="21"/>
  <c r="V58" i="21"/>
  <c r="G59" i="21"/>
  <c r="M59" i="21" s="1"/>
  <c r="I59" i="21"/>
  <c r="K59" i="21"/>
  <c r="O59" i="21"/>
  <c r="Q59" i="21"/>
  <c r="V59" i="21"/>
  <c r="G61" i="21"/>
  <c r="I61" i="21"/>
  <c r="K61" i="21"/>
  <c r="M61" i="21"/>
  <c r="O61" i="21"/>
  <c r="Q61" i="21"/>
  <c r="V61" i="21"/>
  <c r="G64" i="21"/>
  <c r="M64" i="21" s="1"/>
  <c r="I64" i="21"/>
  <c r="K64" i="21"/>
  <c r="O64" i="21"/>
  <c r="Q64" i="21"/>
  <c r="V64" i="21"/>
  <c r="G65" i="21"/>
  <c r="M65" i="21" s="1"/>
  <c r="I65" i="21"/>
  <c r="K65" i="21"/>
  <c r="O65" i="21"/>
  <c r="Q65" i="21"/>
  <c r="V65" i="21"/>
  <c r="G66" i="21"/>
  <c r="M66" i="21" s="1"/>
  <c r="I66" i="21"/>
  <c r="K66" i="21"/>
  <c r="O66" i="21"/>
  <c r="Q66" i="21"/>
  <c r="V66" i="21"/>
  <c r="G67" i="21"/>
  <c r="I67" i="21"/>
  <c r="K67" i="21"/>
  <c r="M67" i="21"/>
  <c r="O67" i="21"/>
  <c r="Q67" i="21"/>
  <c r="V67" i="21"/>
  <c r="G68" i="21"/>
  <c r="M68" i="21" s="1"/>
  <c r="I68" i="21"/>
  <c r="K68" i="21"/>
  <c r="O68" i="21"/>
  <c r="Q68" i="21"/>
  <c r="V68" i="21"/>
  <c r="AE70" i="21"/>
  <c r="F54" i="1" s="1"/>
  <c r="BA29" i="20"/>
  <c r="BA21" i="20"/>
  <c r="BA15" i="20"/>
  <c r="G9" i="20"/>
  <c r="M9" i="20" s="1"/>
  <c r="I9" i="20"/>
  <c r="K9" i="20"/>
  <c r="O9" i="20"/>
  <c r="Q9" i="20"/>
  <c r="V9" i="20"/>
  <c r="G10" i="20"/>
  <c r="M10" i="20" s="1"/>
  <c r="I10" i="20"/>
  <c r="K10" i="20"/>
  <c r="O10" i="20"/>
  <c r="Q10" i="20"/>
  <c r="V10" i="20"/>
  <c r="G12" i="20"/>
  <c r="I12" i="20"/>
  <c r="K12" i="20"/>
  <c r="M12" i="20"/>
  <c r="O12" i="20"/>
  <c r="Q12" i="20"/>
  <c r="V12" i="20"/>
  <c r="G14" i="20"/>
  <c r="M14" i="20" s="1"/>
  <c r="I14" i="20"/>
  <c r="K14" i="20"/>
  <c r="O14" i="20"/>
  <c r="Q14" i="20"/>
  <c r="V14" i="20"/>
  <c r="G16" i="20"/>
  <c r="I16" i="20"/>
  <c r="K16" i="20"/>
  <c r="M16" i="20"/>
  <c r="O16" i="20"/>
  <c r="Q16" i="20"/>
  <c r="V16" i="20"/>
  <c r="G18" i="20"/>
  <c r="M18" i="20" s="1"/>
  <c r="I18" i="20"/>
  <c r="K18" i="20"/>
  <c r="O18" i="20"/>
  <c r="Q18" i="20"/>
  <c r="V18" i="20"/>
  <c r="G20" i="20"/>
  <c r="M20" i="20" s="1"/>
  <c r="I20" i="20"/>
  <c r="K20" i="20"/>
  <c r="O20" i="20"/>
  <c r="Q20" i="20"/>
  <c r="V20" i="20"/>
  <c r="G22" i="20"/>
  <c r="M22" i="20" s="1"/>
  <c r="I22" i="20"/>
  <c r="K22" i="20"/>
  <c r="O22" i="20"/>
  <c r="Q22" i="20"/>
  <c r="V22" i="20"/>
  <c r="G23" i="20"/>
  <c r="I23" i="20"/>
  <c r="K23" i="20"/>
  <c r="M23" i="20"/>
  <c r="O23" i="20"/>
  <c r="Q23" i="20"/>
  <c r="V23" i="20"/>
  <c r="G24" i="20"/>
  <c r="M24" i="20" s="1"/>
  <c r="I24" i="20"/>
  <c r="K24" i="20"/>
  <c r="O24" i="20"/>
  <c r="Q24" i="20"/>
  <c r="V24" i="20"/>
  <c r="G26" i="20"/>
  <c r="G25" i="20" s="1"/>
  <c r="I26" i="20"/>
  <c r="K26" i="20"/>
  <c r="O26" i="20"/>
  <c r="Q26" i="20"/>
  <c r="Q25" i="20" s="1"/>
  <c r="V26" i="20"/>
  <c r="V25" i="20" s="1"/>
  <c r="G28" i="20"/>
  <c r="M28" i="20" s="1"/>
  <c r="I28" i="20"/>
  <c r="K28" i="20"/>
  <c r="O28" i="20"/>
  <c r="Q28" i="20"/>
  <c r="V28" i="20"/>
  <c r="G30" i="20"/>
  <c r="K30" i="20"/>
  <c r="G31" i="20"/>
  <c r="I31" i="20"/>
  <c r="I30" i="20" s="1"/>
  <c r="K31" i="20"/>
  <c r="M31" i="20"/>
  <c r="M30" i="20" s="1"/>
  <c r="O31" i="20"/>
  <c r="O30" i="20" s="1"/>
  <c r="Q31" i="20"/>
  <c r="Q30" i="20" s="1"/>
  <c r="V31" i="20"/>
  <c r="V30" i="20" s="1"/>
  <c r="G34" i="20"/>
  <c r="I34" i="20"/>
  <c r="K34" i="20"/>
  <c r="M34" i="20"/>
  <c r="O34" i="20"/>
  <c r="Q34" i="20"/>
  <c r="V34" i="20"/>
  <c r="G36" i="20"/>
  <c r="M36" i="20" s="1"/>
  <c r="I36" i="20"/>
  <c r="K36" i="20"/>
  <c r="O36" i="20"/>
  <c r="Q36" i="20"/>
  <c r="V36" i="20"/>
  <c r="V33" i="20" s="1"/>
  <c r="G37" i="20"/>
  <c r="M37" i="20" s="1"/>
  <c r="I37" i="20"/>
  <c r="K37" i="20"/>
  <c r="O37" i="20"/>
  <c r="Q37" i="20"/>
  <c r="V37" i="20"/>
  <c r="G38" i="20"/>
  <c r="M38" i="20" s="1"/>
  <c r="I38" i="20"/>
  <c r="K38" i="20"/>
  <c r="O38" i="20"/>
  <c r="Q38" i="20"/>
  <c r="V38" i="20"/>
  <c r="AE40" i="20"/>
  <c r="F53" i="1" s="1"/>
  <c r="BA35" i="19"/>
  <c r="BA33" i="19"/>
  <c r="BA20" i="19"/>
  <c r="BA14" i="19"/>
  <c r="G9" i="19"/>
  <c r="I9" i="19"/>
  <c r="K9" i="19"/>
  <c r="O9" i="19"/>
  <c r="Q9" i="19"/>
  <c r="V9" i="19"/>
  <c r="G10" i="19"/>
  <c r="M10" i="19" s="1"/>
  <c r="I10" i="19"/>
  <c r="K10" i="19"/>
  <c r="O10" i="19"/>
  <c r="Q10" i="19"/>
  <c r="V10" i="19"/>
  <c r="G11" i="19"/>
  <c r="M11" i="19" s="1"/>
  <c r="I11" i="19"/>
  <c r="K11" i="19"/>
  <c r="O11" i="19"/>
  <c r="Q11" i="19"/>
  <c r="V11" i="19"/>
  <c r="G13" i="19"/>
  <c r="M13" i="19" s="1"/>
  <c r="I13" i="19"/>
  <c r="K13" i="19"/>
  <c r="O13" i="19"/>
  <c r="Q13" i="19"/>
  <c r="V13" i="19"/>
  <c r="G15" i="19"/>
  <c r="M15" i="19" s="1"/>
  <c r="I15" i="19"/>
  <c r="K15" i="19"/>
  <c r="O15" i="19"/>
  <c r="Q15" i="19"/>
  <c r="V15" i="19"/>
  <c r="G17" i="19"/>
  <c r="I17" i="19"/>
  <c r="K17" i="19"/>
  <c r="M17" i="19"/>
  <c r="O17" i="19"/>
  <c r="Q17" i="19"/>
  <c r="V17" i="19"/>
  <c r="G19" i="19"/>
  <c r="I19" i="19"/>
  <c r="K19" i="19"/>
  <c r="M19" i="19"/>
  <c r="O19" i="19"/>
  <c r="Q19" i="19"/>
  <c r="V19" i="19"/>
  <c r="G21" i="19"/>
  <c r="I21" i="19"/>
  <c r="K21" i="19"/>
  <c r="M21" i="19"/>
  <c r="O21" i="19"/>
  <c r="Q21" i="19"/>
  <c r="V21" i="19"/>
  <c r="G22" i="19"/>
  <c r="M22" i="19" s="1"/>
  <c r="I22" i="19"/>
  <c r="K22" i="19"/>
  <c r="O22" i="19"/>
  <c r="Q22" i="19"/>
  <c r="V22" i="19"/>
  <c r="G23" i="19"/>
  <c r="M23" i="19" s="1"/>
  <c r="I23" i="19"/>
  <c r="K23" i="19"/>
  <c r="O23" i="19"/>
  <c r="Q23" i="19"/>
  <c r="V23" i="19"/>
  <c r="G24" i="19"/>
  <c r="M24" i="19" s="1"/>
  <c r="I24" i="19"/>
  <c r="K24" i="19"/>
  <c r="O24" i="19"/>
  <c r="Q24" i="19"/>
  <c r="V24" i="19"/>
  <c r="G26" i="19"/>
  <c r="G25" i="19" s="1"/>
  <c r="I26" i="19"/>
  <c r="I25" i="19" s="1"/>
  <c r="K26" i="19"/>
  <c r="O26" i="19"/>
  <c r="O25" i="19" s="1"/>
  <c r="Q26" i="19"/>
  <c r="Q25" i="19" s="1"/>
  <c r="V26" i="19"/>
  <c r="G28" i="19"/>
  <c r="I28" i="19"/>
  <c r="K28" i="19"/>
  <c r="M28" i="19"/>
  <c r="O28" i="19"/>
  <c r="Q28" i="19"/>
  <c r="V28" i="19"/>
  <c r="G30" i="19"/>
  <c r="I30" i="19"/>
  <c r="I29" i="19" s="1"/>
  <c r="K30" i="19"/>
  <c r="K29" i="19" s="1"/>
  <c r="M30" i="19"/>
  <c r="O30" i="19"/>
  <c r="Q30" i="19"/>
  <c r="V30" i="19"/>
  <c r="V29" i="19" s="1"/>
  <c r="G32" i="19"/>
  <c r="I32" i="19"/>
  <c r="K32" i="19"/>
  <c r="O32" i="19"/>
  <c r="O29" i="19" s="1"/>
  <c r="Q32" i="19"/>
  <c r="V32" i="19"/>
  <c r="G34" i="19"/>
  <c r="M34" i="19" s="1"/>
  <c r="I34" i="19"/>
  <c r="K34" i="19"/>
  <c r="O34" i="19"/>
  <c r="Q34" i="19"/>
  <c r="V34" i="19"/>
  <c r="G37" i="19"/>
  <c r="I37" i="19"/>
  <c r="K37" i="19"/>
  <c r="M37" i="19"/>
  <c r="O37" i="19"/>
  <c r="Q37" i="19"/>
  <c r="V37" i="19"/>
  <c r="G38" i="19"/>
  <c r="G36" i="19" s="1"/>
  <c r="I38" i="19"/>
  <c r="K38" i="19"/>
  <c r="O38" i="19"/>
  <c r="Q38" i="19"/>
  <c r="V38" i="19"/>
  <c r="V36" i="19" s="1"/>
  <c r="G39" i="19"/>
  <c r="M39" i="19" s="1"/>
  <c r="I39" i="19"/>
  <c r="K39" i="19"/>
  <c r="K36" i="19" s="1"/>
  <c r="O39" i="19"/>
  <c r="Q39" i="19"/>
  <c r="V39" i="19"/>
  <c r="AE43" i="19"/>
  <c r="F51" i="1" s="1"/>
  <c r="G9" i="18"/>
  <c r="I9" i="18"/>
  <c r="K9" i="18"/>
  <c r="O9" i="18"/>
  <c r="Q9" i="18"/>
  <c r="V9" i="18"/>
  <c r="G11" i="18"/>
  <c r="M11" i="18" s="1"/>
  <c r="I11" i="18"/>
  <c r="K11" i="18"/>
  <c r="O11" i="18"/>
  <c r="Q11" i="18"/>
  <c r="V11" i="18"/>
  <c r="G12" i="18"/>
  <c r="I12" i="18"/>
  <c r="K12" i="18"/>
  <c r="M12" i="18"/>
  <c r="O12" i="18"/>
  <c r="Q12" i="18"/>
  <c r="V12" i="18"/>
  <c r="G14" i="18"/>
  <c r="I14" i="18"/>
  <c r="K14" i="18"/>
  <c r="M14" i="18"/>
  <c r="O14" i="18"/>
  <c r="Q14" i="18"/>
  <c r="V14" i="18"/>
  <c r="G15" i="18"/>
  <c r="M15" i="18" s="1"/>
  <c r="I15" i="18"/>
  <c r="K15" i="18"/>
  <c r="O15" i="18"/>
  <c r="Q15" i="18"/>
  <c r="V15" i="18"/>
  <c r="G18" i="18"/>
  <c r="M18" i="18" s="1"/>
  <c r="I18" i="18"/>
  <c r="K18" i="18"/>
  <c r="O18" i="18"/>
  <c r="Q18" i="18"/>
  <c r="V18" i="18"/>
  <c r="G20" i="18"/>
  <c r="M20" i="18" s="1"/>
  <c r="I20" i="18"/>
  <c r="K20" i="18"/>
  <c r="O20" i="18"/>
  <c r="Q20" i="18"/>
  <c r="V20" i="18"/>
  <c r="G21" i="18"/>
  <c r="M21" i="18" s="1"/>
  <c r="I21" i="18"/>
  <c r="K21" i="18"/>
  <c r="O21" i="18"/>
  <c r="Q21" i="18"/>
  <c r="V21" i="18"/>
  <c r="AE24" i="18"/>
  <c r="F50" i="1" s="1"/>
  <c r="BA34" i="17"/>
  <c r="BA30" i="17"/>
  <c r="BA27" i="17"/>
  <c r="BA22" i="17"/>
  <c r="BA10" i="17"/>
  <c r="G9" i="17"/>
  <c r="I9" i="17"/>
  <c r="I8" i="17" s="1"/>
  <c r="K9" i="17"/>
  <c r="M9" i="17"/>
  <c r="O9" i="17"/>
  <c r="Q9" i="17"/>
  <c r="V9" i="17"/>
  <c r="G12" i="17"/>
  <c r="I12" i="17"/>
  <c r="K12" i="17"/>
  <c r="O12" i="17"/>
  <c r="Q12" i="17"/>
  <c r="V12" i="17"/>
  <c r="G15" i="17"/>
  <c r="I15" i="17"/>
  <c r="K15" i="17"/>
  <c r="M15" i="17"/>
  <c r="O15" i="17"/>
  <c r="Q15" i="17"/>
  <c r="V15" i="17"/>
  <c r="G18" i="17"/>
  <c r="M18" i="17" s="1"/>
  <c r="I18" i="17"/>
  <c r="K18" i="17"/>
  <c r="O18" i="17"/>
  <c r="Q18" i="17"/>
  <c r="V18" i="17"/>
  <c r="V8" i="17" s="1"/>
  <c r="G21" i="17"/>
  <c r="M21" i="17" s="1"/>
  <c r="I21" i="17"/>
  <c r="K21" i="17"/>
  <c r="O21" i="17"/>
  <c r="Q21" i="17"/>
  <c r="V21" i="17"/>
  <c r="G26" i="17"/>
  <c r="M26" i="17" s="1"/>
  <c r="I26" i="17"/>
  <c r="K26" i="17"/>
  <c r="O26" i="17"/>
  <c r="Q26" i="17"/>
  <c r="V26" i="17"/>
  <c r="G29" i="17"/>
  <c r="M29" i="17" s="1"/>
  <c r="I29" i="17"/>
  <c r="K29" i="17"/>
  <c r="O29" i="17"/>
  <c r="Q29" i="17"/>
  <c r="V29" i="17"/>
  <c r="G32" i="17"/>
  <c r="M32" i="17" s="1"/>
  <c r="I32" i="17"/>
  <c r="K32" i="17"/>
  <c r="O32" i="17"/>
  <c r="Q32" i="17"/>
  <c r="V32" i="17"/>
  <c r="G33" i="17"/>
  <c r="M33" i="17" s="1"/>
  <c r="I33" i="17"/>
  <c r="K33" i="17"/>
  <c r="O33" i="17"/>
  <c r="Q33" i="17"/>
  <c r="V33" i="17"/>
  <c r="G36" i="17"/>
  <c r="M36" i="17" s="1"/>
  <c r="I36" i="17"/>
  <c r="K36" i="17"/>
  <c r="O36" i="17"/>
  <c r="Q36" i="17"/>
  <c r="V36" i="17"/>
  <c r="I39" i="17"/>
  <c r="G40" i="17"/>
  <c r="M40" i="17" s="1"/>
  <c r="M39" i="17" s="1"/>
  <c r="I40" i="17"/>
  <c r="K40" i="17"/>
  <c r="K39" i="17" s="1"/>
  <c r="O40" i="17"/>
  <c r="O39" i="17" s="1"/>
  <c r="Q40" i="17"/>
  <c r="Q39" i="17" s="1"/>
  <c r="V40" i="17"/>
  <c r="V39" i="17" s="1"/>
  <c r="G42" i="17"/>
  <c r="G41" i="17" s="1"/>
  <c r="I42" i="17"/>
  <c r="K42" i="17"/>
  <c r="O42" i="17"/>
  <c r="Q42" i="17"/>
  <c r="V42" i="17"/>
  <c r="G44" i="17"/>
  <c r="I44" i="17"/>
  <c r="I41" i="17" s="1"/>
  <c r="K44" i="17"/>
  <c r="M44" i="17"/>
  <c r="O44" i="17"/>
  <c r="Q44" i="17"/>
  <c r="Q41" i="17" s="1"/>
  <c r="V44" i="17"/>
  <c r="G45" i="17"/>
  <c r="M45" i="17" s="1"/>
  <c r="I45" i="17"/>
  <c r="K45" i="17"/>
  <c r="O45" i="17"/>
  <c r="Q45" i="17"/>
  <c r="V45" i="17"/>
  <c r="G47" i="17"/>
  <c r="I47" i="17"/>
  <c r="K47" i="17"/>
  <c r="O47" i="17"/>
  <c r="Q47" i="17"/>
  <c r="V47" i="17"/>
  <c r="V46" i="17" s="1"/>
  <c r="G49" i="17"/>
  <c r="M49" i="17" s="1"/>
  <c r="I49" i="17"/>
  <c r="K49" i="17"/>
  <c r="O49" i="17"/>
  <c r="Q49" i="17"/>
  <c r="V49" i="17"/>
  <c r="G50" i="17"/>
  <c r="M50" i="17" s="1"/>
  <c r="I50" i="17"/>
  <c r="K50" i="17"/>
  <c r="O50" i="17"/>
  <c r="Q50" i="17"/>
  <c r="V50" i="17"/>
  <c r="G53" i="17"/>
  <c r="M53" i="17" s="1"/>
  <c r="I53" i="17"/>
  <c r="K53" i="17"/>
  <c r="O53" i="17"/>
  <c r="Q53" i="17"/>
  <c r="V53" i="17"/>
  <c r="G54" i="17"/>
  <c r="M54" i="17" s="1"/>
  <c r="I54" i="17"/>
  <c r="K54" i="17"/>
  <c r="O54" i="17"/>
  <c r="Q54" i="17"/>
  <c r="V54" i="17"/>
  <c r="G56" i="17"/>
  <c r="M56" i="17" s="1"/>
  <c r="I56" i="17"/>
  <c r="K56" i="17"/>
  <c r="O56" i="17"/>
  <c r="Q56" i="17"/>
  <c r="V56" i="17"/>
  <c r="G58" i="17"/>
  <c r="M58" i="17" s="1"/>
  <c r="I58" i="17"/>
  <c r="K58" i="17"/>
  <c r="O58" i="17"/>
  <c r="Q58" i="17"/>
  <c r="V58" i="17"/>
  <c r="G59" i="17"/>
  <c r="M59" i="17" s="1"/>
  <c r="I59" i="17"/>
  <c r="K59" i="17"/>
  <c r="O59" i="17"/>
  <c r="Q59" i="17"/>
  <c r="V59" i="17"/>
  <c r="G60" i="17"/>
  <c r="M60" i="17" s="1"/>
  <c r="I60" i="17"/>
  <c r="K60" i="17"/>
  <c r="O60" i="17"/>
  <c r="Q60" i="17"/>
  <c r="V60" i="17"/>
  <c r="AE63" i="17"/>
  <c r="F49" i="1" s="1"/>
  <c r="BA18" i="16"/>
  <c r="G9" i="16"/>
  <c r="M9" i="16" s="1"/>
  <c r="I9" i="16"/>
  <c r="I8" i="16" s="1"/>
  <c r="K9" i="16"/>
  <c r="O9" i="16"/>
  <c r="Q9" i="16"/>
  <c r="V9" i="16"/>
  <c r="G11" i="16"/>
  <c r="G8" i="16" s="1"/>
  <c r="G28" i="16" s="1"/>
  <c r="I11" i="16"/>
  <c r="K11" i="16"/>
  <c r="O11" i="16"/>
  <c r="Q11" i="16"/>
  <c r="V11" i="16"/>
  <c r="G13" i="16"/>
  <c r="M13" i="16" s="1"/>
  <c r="I13" i="16"/>
  <c r="K13" i="16"/>
  <c r="O13" i="16"/>
  <c r="Q13" i="16"/>
  <c r="V13" i="16"/>
  <c r="G15" i="16"/>
  <c r="M15" i="16" s="1"/>
  <c r="I15" i="16"/>
  <c r="K15" i="16"/>
  <c r="O15" i="16"/>
  <c r="Q15" i="16"/>
  <c r="V15" i="16"/>
  <c r="V8" i="16" s="1"/>
  <c r="G17" i="16"/>
  <c r="G16" i="16" s="1"/>
  <c r="I17" i="16"/>
  <c r="K17" i="16"/>
  <c r="O17" i="16"/>
  <c r="Q17" i="16"/>
  <c r="V17" i="16"/>
  <c r="V16" i="16" s="1"/>
  <c r="G19" i="16"/>
  <c r="M19" i="16" s="1"/>
  <c r="I19" i="16"/>
  <c r="I16" i="16" s="1"/>
  <c r="K19" i="16"/>
  <c r="O19" i="16"/>
  <c r="Q19" i="16"/>
  <c r="V19" i="16"/>
  <c r="G20" i="16"/>
  <c r="V20" i="16"/>
  <c r="G21" i="16"/>
  <c r="I21" i="16"/>
  <c r="I20" i="16" s="1"/>
  <c r="K21" i="16"/>
  <c r="K20" i="16" s="1"/>
  <c r="M21" i="16"/>
  <c r="M20" i="16" s="1"/>
  <c r="O21" i="16"/>
  <c r="O20" i="16" s="1"/>
  <c r="Q21" i="16"/>
  <c r="Q20" i="16" s="1"/>
  <c r="V21" i="16"/>
  <c r="G23" i="16"/>
  <c r="I122" i="1" s="1"/>
  <c r="I17" i="1" s="1"/>
  <c r="G24" i="16"/>
  <c r="I24" i="16"/>
  <c r="K24" i="16"/>
  <c r="M24" i="16"/>
  <c r="O24" i="16"/>
  <c r="O23" i="16" s="1"/>
  <c r="Q24" i="16"/>
  <c r="V24" i="16"/>
  <c r="G25" i="16"/>
  <c r="M25" i="16" s="1"/>
  <c r="I25" i="16"/>
  <c r="K25" i="16"/>
  <c r="O25" i="16"/>
  <c r="Q25" i="16"/>
  <c r="V25" i="16"/>
  <c r="AE28" i="16"/>
  <c r="F47" i="1" s="1"/>
  <c r="BA29" i="15"/>
  <c r="BA26" i="15"/>
  <c r="BA16" i="15"/>
  <c r="BA14" i="15"/>
  <c r="BA12" i="15"/>
  <c r="G9" i="15"/>
  <c r="M9" i="15" s="1"/>
  <c r="I9" i="15"/>
  <c r="K9" i="15"/>
  <c r="O9" i="15"/>
  <c r="Q9" i="15"/>
  <c r="V9" i="15"/>
  <c r="G10" i="15"/>
  <c r="I10" i="15"/>
  <c r="K10" i="15"/>
  <c r="O10" i="15"/>
  <c r="Q10" i="15"/>
  <c r="V10" i="15"/>
  <c r="G11" i="15"/>
  <c r="I11" i="15"/>
  <c r="K11" i="15"/>
  <c r="M11" i="15"/>
  <c r="O11" i="15"/>
  <c r="Q11" i="15"/>
  <c r="V11" i="15"/>
  <c r="G13" i="15"/>
  <c r="M13" i="15" s="1"/>
  <c r="I13" i="15"/>
  <c r="K13" i="15"/>
  <c r="K8" i="15" s="1"/>
  <c r="O13" i="15"/>
  <c r="Q13" i="15"/>
  <c r="V13" i="15"/>
  <c r="G15" i="15"/>
  <c r="I15" i="15"/>
  <c r="K15" i="15"/>
  <c r="M15" i="15"/>
  <c r="O15" i="15"/>
  <c r="Q15" i="15"/>
  <c r="V15" i="15"/>
  <c r="G17" i="15"/>
  <c r="M17" i="15" s="1"/>
  <c r="I17" i="15"/>
  <c r="K17" i="15"/>
  <c r="O17" i="15"/>
  <c r="Q17" i="15"/>
  <c r="V17" i="15"/>
  <c r="G19" i="15"/>
  <c r="M19" i="15" s="1"/>
  <c r="I19" i="15"/>
  <c r="K19" i="15"/>
  <c r="O19" i="15"/>
  <c r="Q19" i="15"/>
  <c r="V19" i="15"/>
  <c r="G23" i="15"/>
  <c r="M23" i="15" s="1"/>
  <c r="I23" i="15"/>
  <c r="K23" i="15"/>
  <c r="O23" i="15"/>
  <c r="Q23" i="15"/>
  <c r="V23" i="15"/>
  <c r="Q24" i="15"/>
  <c r="G25" i="15"/>
  <c r="G24" i="15" s="1"/>
  <c r="I25" i="15"/>
  <c r="I24" i="15" s="1"/>
  <c r="K25" i="15"/>
  <c r="K24" i="15" s="1"/>
  <c r="O25" i="15"/>
  <c r="O24" i="15" s="1"/>
  <c r="Q25" i="15"/>
  <c r="V25" i="15"/>
  <c r="V24" i="15" s="1"/>
  <c r="G28" i="15"/>
  <c r="M28" i="15" s="1"/>
  <c r="I28" i="15"/>
  <c r="K28" i="15"/>
  <c r="O28" i="15"/>
  <c r="Q28" i="15"/>
  <c r="V28" i="15"/>
  <c r="G30" i="15"/>
  <c r="I30" i="15"/>
  <c r="K30" i="15"/>
  <c r="M30" i="15"/>
  <c r="O30" i="15"/>
  <c r="Q30" i="15"/>
  <c r="V30" i="15"/>
  <c r="G32" i="15"/>
  <c r="M32" i="15" s="1"/>
  <c r="I32" i="15"/>
  <c r="K32" i="15"/>
  <c r="O32" i="15"/>
  <c r="Q32" i="15"/>
  <c r="V32" i="15"/>
  <c r="G33" i="15"/>
  <c r="M33" i="15" s="1"/>
  <c r="I33" i="15"/>
  <c r="I27" i="15" s="1"/>
  <c r="K33" i="15"/>
  <c r="O33" i="15"/>
  <c r="Q33" i="15"/>
  <c r="V33" i="15"/>
  <c r="G34" i="15"/>
  <c r="M34" i="15" s="1"/>
  <c r="I34" i="15"/>
  <c r="K34" i="15"/>
  <c r="O34" i="15"/>
  <c r="Q34" i="15"/>
  <c r="V34" i="15"/>
  <c r="G35" i="15"/>
  <c r="I35" i="15"/>
  <c r="K35" i="15"/>
  <c r="M35" i="15"/>
  <c r="O35" i="15"/>
  <c r="Q35" i="15"/>
  <c r="V35" i="15"/>
  <c r="G38" i="15"/>
  <c r="V38" i="15"/>
  <c r="G39" i="15"/>
  <c r="M39" i="15" s="1"/>
  <c r="M38" i="15" s="1"/>
  <c r="I39" i="15"/>
  <c r="I38" i="15" s="1"/>
  <c r="K39" i="15"/>
  <c r="K38" i="15" s="1"/>
  <c r="O39" i="15"/>
  <c r="O38" i="15" s="1"/>
  <c r="Q39" i="15"/>
  <c r="Q38" i="15" s="1"/>
  <c r="V39" i="15"/>
  <c r="AE42" i="15"/>
  <c r="F46" i="1" s="1"/>
  <c r="BA38" i="14"/>
  <c r="BA34" i="14"/>
  <c r="BA31" i="14"/>
  <c r="BA19" i="14"/>
  <c r="BA14" i="14"/>
  <c r="BA12" i="14"/>
  <c r="G9" i="14"/>
  <c r="M9" i="14" s="1"/>
  <c r="I9" i="14"/>
  <c r="K9" i="14"/>
  <c r="O9" i="14"/>
  <c r="Q9" i="14"/>
  <c r="V9" i="14"/>
  <c r="G10" i="14"/>
  <c r="M10" i="14" s="1"/>
  <c r="I10" i="14"/>
  <c r="K10" i="14"/>
  <c r="O10" i="14"/>
  <c r="Q10" i="14"/>
  <c r="V10" i="14"/>
  <c r="G11" i="14"/>
  <c r="I11" i="14"/>
  <c r="K11" i="14"/>
  <c r="O11" i="14"/>
  <c r="O8" i="14" s="1"/>
  <c r="Q11" i="14"/>
  <c r="V11" i="14"/>
  <c r="G13" i="14"/>
  <c r="M13" i="14" s="1"/>
  <c r="I13" i="14"/>
  <c r="K13" i="14"/>
  <c r="O13" i="14"/>
  <c r="Q13" i="14"/>
  <c r="V13" i="14"/>
  <c r="G18" i="14"/>
  <c r="M18" i="14" s="1"/>
  <c r="I18" i="14"/>
  <c r="K18" i="14"/>
  <c r="O18" i="14"/>
  <c r="Q18" i="14"/>
  <c r="V18" i="14"/>
  <c r="G20" i="14"/>
  <c r="I20" i="14"/>
  <c r="K20" i="14"/>
  <c r="M20" i="14"/>
  <c r="O20" i="14"/>
  <c r="Q20" i="14"/>
  <c r="V20" i="14"/>
  <c r="G22" i="14"/>
  <c r="M22" i="14" s="1"/>
  <c r="I22" i="14"/>
  <c r="K22" i="14"/>
  <c r="O22" i="14"/>
  <c r="Q22" i="14"/>
  <c r="V22" i="14"/>
  <c r="G24" i="14"/>
  <c r="M24" i="14" s="1"/>
  <c r="I24" i="14"/>
  <c r="K24" i="14"/>
  <c r="O24" i="14"/>
  <c r="Q24" i="14"/>
  <c r="V24" i="14"/>
  <c r="G26" i="14"/>
  <c r="M26" i="14" s="1"/>
  <c r="I26" i="14"/>
  <c r="K26" i="14"/>
  <c r="O26" i="14"/>
  <c r="Q26" i="14"/>
  <c r="V26" i="14"/>
  <c r="G27" i="14"/>
  <c r="M27" i="14" s="1"/>
  <c r="I27" i="14"/>
  <c r="K27" i="14"/>
  <c r="O27" i="14"/>
  <c r="Q27" i="14"/>
  <c r="V27" i="14"/>
  <c r="G28" i="14"/>
  <c r="M28" i="14" s="1"/>
  <c r="I28" i="14"/>
  <c r="K28" i="14"/>
  <c r="O28" i="14"/>
  <c r="Q28" i="14"/>
  <c r="V28" i="14"/>
  <c r="G29" i="14"/>
  <c r="Q29" i="14"/>
  <c r="G30" i="14"/>
  <c r="M30" i="14" s="1"/>
  <c r="M29" i="14" s="1"/>
  <c r="I30" i="14"/>
  <c r="I29" i="14" s="1"/>
  <c r="K30" i="14"/>
  <c r="K29" i="14" s="1"/>
  <c r="O30" i="14"/>
  <c r="O29" i="14" s="1"/>
  <c r="Q30" i="14"/>
  <c r="V30" i="14"/>
  <c r="V29" i="14" s="1"/>
  <c r="G33" i="14"/>
  <c r="I33" i="14"/>
  <c r="I32" i="14" s="1"/>
  <c r="K33" i="14"/>
  <c r="O33" i="14"/>
  <c r="Q33" i="14"/>
  <c r="V33" i="14"/>
  <c r="G35" i="14"/>
  <c r="M35" i="14" s="1"/>
  <c r="I35" i="14"/>
  <c r="K35" i="14"/>
  <c r="O35" i="14"/>
  <c r="Q35" i="14"/>
  <c r="V35" i="14"/>
  <c r="G37" i="14"/>
  <c r="M37" i="14" s="1"/>
  <c r="I37" i="14"/>
  <c r="K37" i="14"/>
  <c r="O37" i="14"/>
  <c r="Q37" i="14"/>
  <c r="V37" i="14"/>
  <c r="G39" i="14"/>
  <c r="M39" i="14" s="1"/>
  <c r="I39" i="14"/>
  <c r="K39" i="14"/>
  <c r="O39" i="14"/>
  <c r="Q39" i="14"/>
  <c r="V39" i="14"/>
  <c r="G41" i="14"/>
  <c r="M41" i="14" s="1"/>
  <c r="I41" i="14"/>
  <c r="K41" i="14"/>
  <c r="O41" i="14"/>
  <c r="Q41" i="14"/>
  <c r="V41" i="14"/>
  <c r="G44" i="14"/>
  <c r="M44" i="14" s="1"/>
  <c r="I44" i="14"/>
  <c r="K44" i="14"/>
  <c r="O44" i="14"/>
  <c r="Q44" i="14"/>
  <c r="V44" i="14"/>
  <c r="G49" i="14"/>
  <c r="I49" i="14"/>
  <c r="K49" i="14"/>
  <c r="M49" i="14"/>
  <c r="O49" i="14"/>
  <c r="Q49" i="14"/>
  <c r="V49" i="14"/>
  <c r="G50" i="14"/>
  <c r="I50" i="14"/>
  <c r="K50" i="14"/>
  <c r="O50" i="14"/>
  <c r="Q50" i="14"/>
  <c r="V50" i="14"/>
  <c r="G54" i="14"/>
  <c r="M54" i="14" s="1"/>
  <c r="I54" i="14"/>
  <c r="K54" i="14"/>
  <c r="O54" i="14"/>
  <c r="Q54" i="14"/>
  <c r="V54" i="14"/>
  <c r="G55" i="14"/>
  <c r="V55" i="14"/>
  <c r="G56" i="14"/>
  <c r="M56" i="14" s="1"/>
  <c r="M55" i="14" s="1"/>
  <c r="I56" i="14"/>
  <c r="I55" i="14" s="1"/>
  <c r="K56" i="14"/>
  <c r="K55" i="14" s="1"/>
  <c r="O56" i="14"/>
  <c r="O55" i="14" s="1"/>
  <c r="Q56" i="14"/>
  <c r="Q55" i="14" s="1"/>
  <c r="V56" i="14"/>
  <c r="AE59" i="14"/>
  <c r="F45" i="1" s="1"/>
  <c r="BA33" i="13"/>
  <c r="BA21" i="13"/>
  <c r="BA18" i="13"/>
  <c r="BA16" i="13"/>
  <c r="G9" i="13"/>
  <c r="I9" i="13"/>
  <c r="K9" i="13"/>
  <c r="O9" i="13"/>
  <c r="Q9" i="13"/>
  <c r="V9" i="13"/>
  <c r="G12" i="13"/>
  <c r="I12" i="13"/>
  <c r="K12" i="13"/>
  <c r="M12" i="13"/>
  <c r="O12" i="13"/>
  <c r="Q12" i="13"/>
  <c r="V12" i="13"/>
  <c r="G14" i="13"/>
  <c r="I14" i="13"/>
  <c r="K14" i="13"/>
  <c r="M14" i="13"/>
  <c r="O14" i="13"/>
  <c r="Q14" i="13"/>
  <c r="V14" i="13"/>
  <c r="G15" i="13"/>
  <c r="I15" i="13"/>
  <c r="K15" i="13"/>
  <c r="M15" i="13"/>
  <c r="O15" i="13"/>
  <c r="Q15" i="13"/>
  <c r="V15" i="13"/>
  <c r="G17" i="13"/>
  <c r="M17" i="13" s="1"/>
  <c r="I17" i="13"/>
  <c r="K17" i="13"/>
  <c r="O17" i="13"/>
  <c r="Q17" i="13"/>
  <c r="V17" i="13"/>
  <c r="G20" i="13"/>
  <c r="M20" i="13" s="1"/>
  <c r="I20" i="13"/>
  <c r="K20" i="13"/>
  <c r="O20" i="13"/>
  <c r="Q20" i="13"/>
  <c r="V20" i="13"/>
  <c r="G23" i="13"/>
  <c r="I23" i="13"/>
  <c r="K23" i="13"/>
  <c r="M23" i="13"/>
  <c r="O23" i="13"/>
  <c r="Q23" i="13"/>
  <c r="V23" i="13"/>
  <c r="G26" i="13"/>
  <c r="M26" i="13" s="1"/>
  <c r="I26" i="13"/>
  <c r="K26" i="13"/>
  <c r="O26" i="13"/>
  <c r="Q26" i="13"/>
  <c r="V26" i="13"/>
  <c r="G29" i="13"/>
  <c r="M29" i="13" s="1"/>
  <c r="I29" i="13"/>
  <c r="K29" i="13"/>
  <c r="O29" i="13"/>
  <c r="Q29" i="13"/>
  <c r="V29" i="13"/>
  <c r="G32" i="13"/>
  <c r="G31" i="13" s="1"/>
  <c r="I32" i="13"/>
  <c r="I31" i="13" s="1"/>
  <c r="K32" i="13"/>
  <c r="K31" i="13" s="1"/>
  <c r="M32" i="13"/>
  <c r="M31" i="13" s="1"/>
  <c r="O32" i="13"/>
  <c r="O31" i="13" s="1"/>
  <c r="Q32" i="13"/>
  <c r="Q31" i="13" s="1"/>
  <c r="V32" i="13"/>
  <c r="V31" i="13" s="1"/>
  <c r="G36" i="13"/>
  <c r="I36" i="13"/>
  <c r="K36" i="13"/>
  <c r="O36" i="13"/>
  <c r="Q36" i="13"/>
  <c r="V36" i="13"/>
  <c r="G39" i="13"/>
  <c r="I39" i="13"/>
  <c r="K39" i="13"/>
  <c r="M39" i="13"/>
  <c r="O39" i="13"/>
  <c r="Q39" i="13"/>
  <c r="V39" i="13"/>
  <c r="G42" i="13"/>
  <c r="M42" i="13" s="1"/>
  <c r="I42" i="13"/>
  <c r="K42" i="13"/>
  <c r="O42" i="13"/>
  <c r="Q42" i="13"/>
  <c r="V42" i="13"/>
  <c r="G44" i="13"/>
  <c r="M44" i="13" s="1"/>
  <c r="I44" i="13"/>
  <c r="K44" i="13"/>
  <c r="O44" i="13"/>
  <c r="Q44" i="13"/>
  <c r="V44" i="13"/>
  <c r="G48" i="13"/>
  <c r="M48" i="13" s="1"/>
  <c r="I48" i="13"/>
  <c r="K48" i="13"/>
  <c r="O48" i="13"/>
  <c r="Q48" i="13"/>
  <c r="V48" i="13"/>
  <c r="G50" i="13"/>
  <c r="I50" i="13"/>
  <c r="K50" i="13"/>
  <c r="M50" i="13"/>
  <c r="O50" i="13"/>
  <c r="Q50" i="13"/>
  <c r="V50" i="13"/>
  <c r="G52" i="13"/>
  <c r="M52" i="13" s="1"/>
  <c r="I52" i="13"/>
  <c r="K52" i="13"/>
  <c r="O52" i="13"/>
  <c r="Q52" i="13"/>
  <c r="V52" i="13"/>
  <c r="G54" i="13"/>
  <c r="I54" i="13"/>
  <c r="K54" i="13"/>
  <c r="O54" i="13"/>
  <c r="O53" i="13" s="1"/>
  <c r="Q54" i="13"/>
  <c r="V54" i="13"/>
  <c r="V53" i="13" s="1"/>
  <c r="G55" i="13"/>
  <c r="M55" i="13" s="1"/>
  <c r="I55" i="13"/>
  <c r="K55" i="13"/>
  <c r="O55" i="13"/>
  <c r="Q55" i="13"/>
  <c r="V55" i="13"/>
  <c r="G57" i="13"/>
  <c r="G58" i="13"/>
  <c r="M58" i="13" s="1"/>
  <c r="M57" i="13" s="1"/>
  <c r="I58" i="13"/>
  <c r="I57" i="13" s="1"/>
  <c r="K58" i="13"/>
  <c r="K57" i="13" s="1"/>
  <c r="O58" i="13"/>
  <c r="O57" i="13" s="1"/>
  <c r="Q58" i="13"/>
  <c r="Q57" i="13" s="1"/>
  <c r="V58" i="13"/>
  <c r="V57" i="13" s="1"/>
  <c r="AE61" i="13"/>
  <c r="F43" i="1" s="1"/>
  <c r="G9" i="12"/>
  <c r="I9" i="12"/>
  <c r="I8" i="12" s="1"/>
  <c r="K9" i="12"/>
  <c r="O9" i="12"/>
  <c r="Q9" i="12"/>
  <c r="V9" i="12"/>
  <c r="G10" i="12"/>
  <c r="I10" i="12"/>
  <c r="K10" i="12"/>
  <c r="M10" i="12"/>
  <c r="O10" i="12"/>
  <c r="Q10" i="12"/>
  <c r="V10" i="12"/>
  <c r="G11" i="12"/>
  <c r="I11" i="12"/>
  <c r="K11" i="12"/>
  <c r="M11" i="12"/>
  <c r="O11" i="12"/>
  <c r="Q11" i="12"/>
  <c r="V11" i="12"/>
  <c r="G12" i="12"/>
  <c r="AF31" i="12" s="1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6" i="12"/>
  <c r="I16" i="12"/>
  <c r="I15" i="12" s="1"/>
  <c r="K16" i="12"/>
  <c r="M16" i="12"/>
  <c r="O16" i="12"/>
  <c r="Q16" i="12"/>
  <c r="V16" i="12"/>
  <c r="G17" i="12"/>
  <c r="M17" i="12" s="1"/>
  <c r="I17" i="12"/>
  <c r="K17" i="12"/>
  <c r="O17" i="12"/>
  <c r="Q17" i="12"/>
  <c r="V17" i="12"/>
  <c r="G18" i="12"/>
  <c r="I18" i="12"/>
  <c r="K18" i="12"/>
  <c r="M18" i="12"/>
  <c r="O18" i="12"/>
  <c r="Q18" i="12"/>
  <c r="V18" i="12"/>
  <c r="G19" i="12"/>
  <c r="M19" i="12" s="1"/>
  <c r="I19" i="12"/>
  <c r="K19" i="12"/>
  <c r="O19" i="12"/>
  <c r="Q19" i="12"/>
  <c r="V19" i="12"/>
  <c r="G20" i="12"/>
  <c r="M20" i="12" s="1"/>
  <c r="I20" i="12"/>
  <c r="K20" i="12"/>
  <c r="O20" i="12"/>
  <c r="Q20" i="12"/>
  <c r="V20" i="12"/>
  <c r="O21" i="12"/>
  <c r="G22" i="12"/>
  <c r="M22" i="12" s="1"/>
  <c r="M21" i="12" s="1"/>
  <c r="I22" i="12"/>
  <c r="K22" i="12"/>
  <c r="O22" i="12"/>
  <c r="Q22" i="12"/>
  <c r="Q21" i="12" s="1"/>
  <c r="V22" i="12"/>
  <c r="G23" i="12"/>
  <c r="M23" i="12" s="1"/>
  <c r="I23" i="12"/>
  <c r="K23" i="12"/>
  <c r="O23" i="12"/>
  <c r="Q23" i="12"/>
  <c r="V23" i="12"/>
  <c r="G24" i="12"/>
  <c r="I24" i="12"/>
  <c r="K24" i="12"/>
  <c r="M24" i="12"/>
  <c r="O24" i="12"/>
  <c r="Q24" i="12"/>
  <c r="V24" i="12"/>
  <c r="G25" i="12"/>
  <c r="G26" i="12"/>
  <c r="I26" i="12"/>
  <c r="K26" i="12"/>
  <c r="M26" i="12"/>
  <c r="O26" i="12"/>
  <c r="Q26" i="12"/>
  <c r="V26" i="12"/>
  <c r="G27" i="12"/>
  <c r="M27" i="12" s="1"/>
  <c r="I27" i="12"/>
  <c r="K27" i="12"/>
  <c r="O27" i="12"/>
  <c r="Q27" i="12"/>
  <c r="V27" i="12"/>
  <c r="G28" i="12"/>
  <c r="I28" i="12"/>
  <c r="K28" i="12"/>
  <c r="M28" i="12"/>
  <c r="O28" i="12"/>
  <c r="Q28" i="12"/>
  <c r="V28" i="12"/>
  <c r="G29" i="12"/>
  <c r="M29" i="12" s="1"/>
  <c r="I29" i="12"/>
  <c r="K29" i="12"/>
  <c r="O29" i="12"/>
  <c r="Q29" i="12"/>
  <c r="V29" i="12"/>
  <c r="AE31" i="12"/>
  <c r="F42" i="1" s="1"/>
  <c r="AZ106" i="1"/>
  <c r="AZ104" i="1"/>
  <c r="AZ102" i="1"/>
  <c r="AZ100" i="1"/>
  <c r="AZ98" i="1"/>
  <c r="AZ96" i="1"/>
  <c r="AZ94" i="1"/>
  <c r="AZ92" i="1"/>
  <c r="AZ90" i="1"/>
  <c r="AZ88" i="1"/>
  <c r="AZ86" i="1"/>
  <c r="AZ84" i="1"/>
  <c r="AZ82" i="1"/>
  <c r="AZ80" i="1"/>
  <c r="AZ78" i="1"/>
  <c r="AZ76" i="1"/>
  <c r="AZ74" i="1"/>
  <c r="AZ72" i="1"/>
  <c r="AZ69" i="1"/>
  <c r="AZ67" i="1"/>
  <c r="AZ65" i="1"/>
  <c r="H62" i="1"/>
  <c r="G42" i="1" l="1"/>
  <c r="I42" i="1" s="1"/>
  <c r="G41" i="1"/>
  <c r="I54" i="1"/>
  <c r="I58" i="1"/>
  <c r="I128" i="1"/>
  <c r="I61" i="1"/>
  <c r="O8" i="19"/>
  <c r="I25" i="12"/>
  <c r="O8" i="12"/>
  <c r="Q35" i="13"/>
  <c r="I8" i="13"/>
  <c r="O32" i="14"/>
  <c r="K8" i="14"/>
  <c r="Q23" i="16"/>
  <c r="I46" i="17"/>
  <c r="K41" i="17"/>
  <c r="G8" i="18"/>
  <c r="G24" i="18" s="1"/>
  <c r="V8" i="19"/>
  <c r="V26" i="21"/>
  <c r="I8" i="22"/>
  <c r="Q8" i="23"/>
  <c r="G8" i="24"/>
  <c r="K47" i="25"/>
  <c r="I8" i="25"/>
  <c r="G50" i="26"/>
  <c r="Q8" i="27"/>
  <c r="O8" i="28"/>
  <c r="O26" i="21"/>
  <c r="O25" i="12"/>
  <c r="V21" i="12"/>
  <c r="G21" i="12"/>
  <c r="V15" i="12"/>
  <c r="K8" i="12"/>
  <c r="Q53" i="13"/>
  <c r="O35" i="13"/>
  <c r="G8" i="13"/>
  <c r="K43" i="14"/>
  <c r="V32" i="14"/>
  <c r="O27" i="15"/>
  <c r="G8" i="15"/>
  <c r="G42" i="15" s="1"/>
  <c r="V23" i="16"/>
  <c r="O8" i="17"/>
  <c r="Q36" i="19"/>
  <c r="K25" i="19"/>
  <c r="Q8" i="19"/>
  <c r="Q33" i="20"/>
  <c r="O8" i="20"/>
  <c r="I26" i="21"/>
  <c r="I20" i="21"/>
  <c r="G8" i="25"/>
  <c r="O83" i="26"/>
  <c r="K50" i="26"/>
  <c r="G8" i="26"/>
  <c r="V8" i="26"/>
  <c r="Q21" i="27"/>
  <c r="V18" i="28"/>
  <c r="K8" i="28"/>
  <c r="F39" i="1"/>
  <c r="F44" i="1"/>
  <c r="F48" i="1"/>
  <c r="F52" i="1"/>
  <c r="Q50" i="26"/>
  <c r="I8" i="26"/>
  <c r="V21" i="27"/>
  <c r="AF23" i="28"/>
  <c r="G61" i="1" s="1"/>
  <c r="V25" i="12"/>
  <c r="G15" i="12"/>
  <c r="I129" i="1" s="1"/>
  <c r="I19" i="1" s="1"/>
  <c r="G8" i="12"/>
  <c r="K53" i="13"/>
  <c r="I35" i="13"/>
  <c r="O43" i="14"/>
  <c r="G32" i="14"/>
  <c r="Q8" i="14"/>
  <c r="Q8" i="15"/>
  <c r="K8" i="16"/>
  <c r="V8" i="18"/>
  <c r="K8" i="19"/>
  <c r="AF40" i="20"/>
  <c r="G53" i="1" s="1"/>
  <c r="I53" i="1" s="1"/>
  <c r="Q8" i="20"/>
  <c r="K26" i="21"/>
  <c r="G20" i="21"/>
  <c r="I126" i="1" s="1"/>
  <c r="Q8" i="21"/>
  <c r="K8" i="22"/>
  <c r="G22" i="23"/>
  <c r="I113" i="1" s="1"/>
  <c r="I8" i="23"/>
  <c r="I47" i="25"/>
  <c r="V38" i="25"/>
  <c r="I38" i="25"/>
  <c r="K71" i="26"/>
  <c r="F41" i="1"/>
  <c r="I41" i="1" s="1"/>
  <c r="K27" i="15"/>
  <c r="Q25" i="12"/>
  <c r="M12" i="12"/>
  <c r="I53" i="13"/>
  <c r="G35" i="13"/>
  <c r="V8" i="13"/>
  <c r="Q43" i="14"/>
  <c r="Q27" i="15"/>
  <c r="K23" i="16"/>
  <c r="I23" i="16"/>
  <c r="Q16" i="16"/>
  <c r="O16" i="16"/>
  <c r="Q8" i="16"/>
  <c r="AF63" i="17"/>
  <c r="Q46" i="17"/>
  <c r="O46" i="17"/>
  <c r="G8" i="17"/>
  <c r="Q8" i="18"/>
  <c r="O36" i="19"/>
  <c r="I8" i="19"/>
  <c r="O25" i="20"/>
  <c r="V8" i="20"/>
  <c r="O8" i="21"/>
  <c r="O8" i="22"/>
  <c r="Q26" i="23"/>
  <c r="V8" i="25"/>
  <c r="G83" i="26"/>
  <c r="Q71" i="26"/>
  <c r="K8" i="26"/>
  <c r="I8" i="27"/>
  <c r="M19" i="28"/>
  <c r="M18" i="28" s="1"/>
  <c r="K21" i="12"/>
  <c r="K15" i="12"/>
  <c r="G53" i="13"/>
  <c r="Q8" i="13"/>
  <c r="K32" i="14"/>
  <c r="AF59" i="14"/>
  <c r="G45" i="1" s="1"/>
  <c r="I45" i="1" s="1"/>
  <c r="V8" i="14"/>
  <c r="K16" i="16"/>
  <c r="K46" i="17"/>
  <c r="V41" i="17"/>
  <c r="K8" i="17"/>
  <c r="O8" i="18"/>
  <c r="I36" i="19"/>
  <c r="G29" i="19"/>
  <c r="I120" i="1" s="1"/>
  <c r="G8" i="19"/>
  <c r="G43" i="19" s="1"/>
  <c r="K33" i="20"/>
  <c r="I33" i="20"/>
  <c r="K25" i="20"/>
  <c r="Q26" i="21"/>
  <c r="Q20" i="21"/>
  <c r="K8" i="21"/>
  <c r="Q8" i="22"/>
  <c r="V26" i="23"/>
  <c r="K22" i="23"/>
  <c r="K8" i="23"/>
  <c r="O8" i="24"/>
  <c r="G54" i="25"/>
  <c r="I121" i="1" s="1"/>
  <c r="V47" i="25"/>
  <c r="G38" i="25"/>
  <c r="Q8" i="25"/>
  <c r="O50" i="26"/>
  <c r="K21" i="27"/>
  <c r="I21" i="27"/>
  <c r="K18" i="28"/>
  <c r="I21" i="12"/>
  <c r="Q15" i="12"/>
  <c r="V8" i="12"/>
  <c r="O8" i="13"/>
  <c r="G43" i="14"/>
  <c r="V43" i="14"/>
  <c r="I8" i="14"/>
  <c r="O8" i="15"/>
  <c r="Q8" i="17"/>
  <c r="K8" i="18"/>
  <c r="V25" i="19"/>
  <c r="I25" i="20"/>
  <c r="I8" i="21"/>
  <c r="K8" i="24"/>
  <c r="K38" i="25"/>
  <c r="O8" i="25"/>
  <c r="Q83" i="26"/>
  <c r="V50" i="26"/>
  <c r="I50" i="26"/>
  <c r="O8" i="26"/>
  <c r="AF29" i="27"/>
  <c r="G60" i="1" s="1"/>
  <c r="I60" i="1" s="1"/>
  <c r="V8" i="28"/>
  <c r="K35" i="13"/>
  <c r="K25" i="12"/>
  <c r="O15" i="12"/>
  <c r="Q8" i="12"/>
  <c r="V35" i="13"/>
  <c r="K8" i="13"/>
  <c r="I43" i="14"/>
  <c r="Q32" i="14"/>
  <c r="V27" i="15"/>
  <c r="V8" i="15"/>
  <c r="I8" i="15"/>
  <c r="AF28" i="16"/>
  <c r="G47" i="1" s="1"/>
  <c r="I47" i="1" s="1"/>
  <c r="O8" i="16"/>
  <c r="G46" i="17"/>
  <c r="I117" i="1" s="1"/>
  <c r="O41" i="17"/>
  <c r="I8" i="18"/>
  <c r="Q29" i="19"/>
  <c r="O33" i="20"/>
  <c r="G33" i="20"/>
  <c r="K8" i="20"/>
  <c r="I8" i="20"/>
  <c r="G8" i="21"/>
  <c r="G8" i="22"/>
  <c r="G43" i="22" s="1"/>
  <c r="V8" i="22"/>
  <c r="M22" i="23"/>
  <c r="O47" i="25"/>
  <c r="Q38" i="25"/>
  <c r="K8" i="25"/>
  <c r="O71" i="26"/>
  <c r="Q8" i="26"/>
  <c r="Q8" i="28"/>
  <c r="M16" i="28"/>
  <c r="M15" i="28" s="1"/>
  <c r="M9" i="28"/>
  <c r="M8" i="28" s="1"/>
  <c r="M21" i="27"/>
  <c r="M11" i="27"/>
  <c r="M8" i="27" s="1"/>
  <c r="G8" i="27"/>
  <c r="G29" i="27" s="1"/>
  <c r="AF88" i="26"/>
  <c r="G59" i="1" s="1"/>
  <c r="I59" i="1" s="1"/>
  <c r="M85" i="26"/>
  <c r="M83" i="26" s="1"/>
  <c r="M74" i="26"/>
  <c r="M71" i="26" s="1"/>
  <c r="M52" i="26"/>
  <c r="M50" i="26" s="1"/>
  <c r="M12" i="26"/>
  <c r="M8" i="26" s="1"/>
  <c r="M48" i="25"/>
  <c r="M47" i="25" s="1"/>
  <c r="M41" i="25"/>
  <c r="M38" i="25" s="1"/>
  <c r="M9" i="25"/>
  <c r="M8" i="25" s="1"/>
  <c r="AF71" i="25"/>
  <c r="G58" i="1" s="1"/>
  <c r="AF12" i="24"/>
  <c r="G57" i="1" s="1"/>
  <c r="I57" i="1" s="1"/>
  <c r="M9" i="24"/>
  <c r="M8" i="24" s="1"/>
  <c r="M26" i="23"/>
  <c r="M13" i="23"/>
  <c r="M8" i="23" s="1"/>
  <c r="G8" i="23"/>
  <c r="G30" i="23" s="1"/>
  <c r="AF43" i="22"/>
  <c r="G55" i="1" s="1"/>
  <c r="I55" i="1" s="1"/>
  <c r="M12" i="22"/>
  <c r="M8" i="22" s="1"/>
  <c r="M26" i="21"/>
  <c r="G26" i="21"/>
  <c r="I127" i="1" s="1"/>
  <c r="M25" i="21"/>
  <c r="M20" i="21" s="1"/>
  <c r="M9" i="21"/>
  <c r="M8" i="21" s="1"/>
  <c r="M8" i="20"/>
  <c r="M33" i="20"/>
  <c r="G8" i="20"/>
  <c r="G40" i="20" s="1"/>
  <c r="M26" i="20"/>
  <c r="M25" i="20" s="1"/>
  <c r="AF43" i="19"/>
  <c r="M38" i="19"/>
  <c r="M36" i="19" s="1"/>
  <c r="M32" i="19"/>
  <c r="M29" i="19" s="1"/>
  <c r="M26" i="19"/>
  <c r="M25" i="19" s="1"/>
  <c r="M9" i="19"/>
  <c r="M8" i="19" s="1"/>
  <c r="M9" i="18"/>
  <c r="M8" i="18" s="1"/>
  <c r="AF24" i="18"/>
  <c r="G50" i="1" s="1"/>
  <c r="I50" i="1" s="1"/>
  <c r="M47" i="17"/>
  <c r="M46" i="17" s="1"/>
  <c r="M42" i="17"/>
  <c r="M41" i="17" s="1"/>
  <c r="G39" i="17"/>
  <c r="I115" i="1" s="1"/>
  <c r="M12" i="17"/>
  <c r="M8" i="17" s="1"/>
  <c r="M23" i="16"/>
  <c r="M17" i="16"/>
  <c r="M16" i="16" s="1"/>
  <c r="M11" i="16"/>
  <c r="M8" i="16" s="1"/>
  <c r="M27" i="15"/>
  <c r="AF42" i="15"/>
  <c r="G46" i="1" s="1"/>
  <c r="I46" i="1" s="1"/>
  <c r="G27" i="15"/>
  <c r="M25" i="15"/>
  <c r="M24" i="15" s="1"/>
  <c r="M10" i="15"/>
  <c r="M8" i="15" s="1"/>
  <c r="M50" i="14"/>
  <c r="M43" i="14" s="1"/>
  <c r="M33" i="14"/>
  <c r="M32" i="14" s="1"/>
  <c r="M11" i="14"/>
  <c r="M8" i="14" s="1"/>
  <c r="G8" i="14"/>
  <c r="M54" i="13"/>
  <c r="M53" i="13" s="1"/>
  <c r="M36" i="13"/>
  <c r="M35" i="13" s="1"/>
  <c r="M9" i="13"/>
  <c r="M8" i="13" s="1"/>
  <c r="AF61" i="13"/>
  <c r="G39" i="1" s="1"/>
  <c r="G62" i="1" s="1"/>
  <c r="G25" i="1" s="1"/>
  <c r="G28" i="1" s="1"/>
  <c r="M15" i="12"/>
  <c r="M25" i="12"/>
  <c r="M9" i="12"/>
  <c r="M8" i="12" s="1"/>
  <c r="J28" i="1"/>
  <c r="J26" i="1"/>
  <c r="G38" i="1"/>
  <c r="F38" i="1"/>
  <c r="J23" i="1"/>
  <c r="J24" i="1"/>
  <c r="J25" i="1"/>
  <c r="J27" i="1"/>
  <c r="E24" i="1"/>
  <c r="G24" i="1"/>
  <c r="E26" i="1"/>
  <c r="G26" i="1"/>
  <c r="G49" i="1" l="1"/>
  <c r="I49" i="1" s="1"/>
  <c r="G48" i="1"/>
  <c r="G70" i="21"/>
  <c r="I123" i="1"/>
  <c r="I18" i="1" s="1"/>
  <c r="I116" i="1"/>
  <c r="G88" i="26"/>
  <c r="I119" i="1"/>
  <c r="G12" i="24"/>
  <c r="G44" i="1"/>
  <c r="G43" i="1"/>
  <c r="I43" i="1" s="1"/>
  <c r="I118" i="1"/>
  <c r="I130" i="1"/>
  <c r="I20" i="1" s="1"/>
  <c r="G31" i="12"/>
  <c r="I48" i="1"/>
  <c r="G61" i="13"/>
  <c r="I112" i="1"/>
  <c r="G63" i="17"/>
  <c r="I44" i="1"/>
  <c r="G52" i="1"/>
  <c r="I52" i="1" s="1"/>
  <c r="G51" i="1"/>
  <c r="I51" i="1" s="1"/>
  <c r="F62" i="1"/>
  <c r="G23" i="1" s="1"/>
  <c r="A27" i="1" s="1"/>
  <c r="A28" i="1" s="1"/>
  <c r="G27" i="1" s="1"/>
  <c r="G29" i="1" s="1"/>
  <c r="I39" i="1"/>
  <c r="I62" i="1" s="1"/>
  <c r="G71" i="25"/>
  <c r="G59" i="14"/>
  <c r="J61" i="1" l="1"/>
  <c r="J45" i="1"/>
  <c r="J46" i="1"/>
  <c r="J52" i="1"/>
  <c r="J59" i="1"/>
  <c r="J41" i="1"/>
  <c r="J42" i="1"/>
  <c r="J50" i="1"/>
  <c r="J48" i="1"/>
  <c r="J57" i="1"/>
  <c r="J60" i="1"/>
  <c r="J39" i="1"/>
  <c r="J62" i="1" s="1"/>
  <c r="J43" i="1"/>
  <c r="J55" i="1"/>
  <c r="J56" i="1"/>
  <c r="J51" i="1"/>
  <c r="J53" i="1"/>
  <c r="J54" i="1"/>
  <c r="J58" i="1"/>
  <c r="J44" i="1"/>
  <c r="J49" i="1"/>
  <c r="J47" i="1"/>
  <c r="I131" i="1"/>
  <c r="I16" i="1"/>
  <c r="I21" i="1" s="1"/>
  <c r="J130" i="1" l="1"/>
  <c r="J112" i="1"/>
  <c r="J127" i="1"/>
  <c r="J126" i="1"/>
  <c r="J122" i="1"/>
  <c r="J113" i="1"/>
  <c r="J129" i="1"/>
  <c r="J128" i="1"/>
  <c r="J125" i="1"/>
  <c r="J115" i="1"/>
  <c r="J114" i="1"/>
  <c r="J117" i="1"/>
  <c r="J116" i="1"/>
  <c r="J120" i="1"/>
  <c r="J119" i="1"/>
  <c r="J118" i="1"/>
  <c r="J121" i="1"/>
  <c r="J124" i="1"/>
  <c r="J123" i="1"/>
  <c r="J1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408BA561-8974-41B2-B7F0-C56DED5D684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A5E75DB-D535-4BD4-ABC6-AE3DB876F4A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4A298EEF-0838-4873-8C5D-9EAC355EC3A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336AB0B-8AE3-443E-AED2-339B32ED7FA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04387FC5-6E32-4EB9-BDA2-64EF4CD08F5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0423CCF-81DE-4CED-A231-3FDAADC0CC8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A6AF7C51-F3B3-4384-A154-82F587B84ED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A75E773-9CD6-40B3-AA97-4C1693FC085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2014AC5C-9F0D-4BC0-A4D0-F14F19CAB2A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78CF769-A554-4CFD-8F07-035CF8F5C0F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D3740EAE-B8F5-47B0-8E12-B5BD1DFF130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249EE09-F640-4812-9786-6DA5F000EC5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890890E9-7EEF-4F00-9DFB-9CAB35D9C19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4472472-97EE-4A6D-AD42-CC7F8B116AC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42EDE48A-8789-445F-99C4-F389CD187AE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1B5C56D-73EC-4936-A827-A18E01F1911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CEE9A527-50B3-406D-BB0C-D3114BA2351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2E672BE-99D7-494B-B00A-1C9B5CD666C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30C13A57-EA16-4E81-99EB-762A1B177FE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FF34189-0C96-43ED-B503-AFAA636D215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6D6C16A8-7E30-49CB-A7C3-8CDB5A0C96B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EE31AEB-5A67-4BAD-BB49-0548CCCD9C5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CD96A1A8-B023-4F9D-8639-7F6B079BF3F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F9D22D5-9AE3-45A7-8C36-4D45D3D27C2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D9BC41B1-65B0-4BEA-9F54-0DFBF736EF1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C5506E9-8A26-4B23-BAC8-236660AF233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0BCEAAEB-872A-4395-A716-7B2312EAEE8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4B332AB-A049-497E-9E25-66A4E57D83F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224A383E-AC46-4AA2-A0B2-426981317F5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C0BE77F-B793-46C0-AF55-3BBFBF9621E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3C5166D0-FFB2-4549-B083-5EB53915B94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B2412CF-FF5A-42F5-8465-8F3469BE7CC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FD27B11A-ED70-426E-89B0-EEAA01EB864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67CCD76-491F-44B9-AE9C-77BC4399FA1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<sst xmlns="http://schemas.openxmlformats.org/spreadsheetml/2006/main" count="4305" uniqueCount="715">
  <si>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</si>
  <si>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</si>
  <si>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</si>
  <si>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</si>
  <si>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</si>
  <si>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</si>
  <si>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</si>
  <si>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</si>
  <si>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</si>
  <si>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</si>
  <si>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</si>
  <si>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</si>
  <si>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</si>
  <si>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</si>
  <si>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</si>
  <si>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</si>
  <si>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</si>
  <si>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</si>
  <si>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</si>
  <si>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</si>
  <si>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</si>
  <si>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</si>
  <si>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</si>
  <si>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</si>
  <si>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</si>
  <si>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</si>
  <si>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</si>
  <si>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</si>
  <si>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</si>
  <si>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</si>
  <si>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</si>
  <si>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</si>
  <si>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</si>
  <si>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</si>
  <si>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</si>
  <si>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</si>
  <si>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</si>
  <si>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</si>
  <si>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</si>
  <si>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</si>
  <si>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</si>
  <si>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</si>
  <si>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2019</t>
  </si>
  <si>
    <t>Rekonstrukce komunikací, IS a zelených ploch Černá Pole MENDELU, část A „Vstup ze severovýchodu“</t>
  </si>
  <si>
    <t>Stavba</t>
  </si>
  <si>
    <t>Stavební objekt</t>
  </si>
  <si>
    <t>00</t>
  </si>
  <si>
    <t>Vedlejší a ostatní náklady</t>
  </si>
  <si>
    <t>01</t>
  </si>
  <si>
    <t>D.1.1.</t>
  </si>
  <si>
    <t>Objekty pozemních komunikací a propustků</t>
  </si>
  <si>
    <t>SO 101 Zpevněná komunikace - pojízdná 265,238 m2</t>
  </si>
  <si>
    <t>02</t>
  </si>
  <si>
    <t>SO 102 Zpevněná komunikace - nepojízdná 230 m2</t>
  </si>
  <si>
    <t>03</t>
  </si>
  <si>
    <t>SO 103 Parkovací stání 78,74 m2 (79 m2)</t>
  </si>
  <si>
    <t>04</t>
  </si>
  <si>
    <t>SO 104 Zahrazovací sloupky</t>
  </si>
  <si>
    <t>D.1.3.</t>
  </si>
  <si>
    <t>Vodohospodářské objekty - odvodnění pozemní komunikace</t>
  </si>
  <si>
    <t>SO 301 Dešťová kanalizace</t>
  </si>
  <si>
    <t>SO 302 Splašková kanalizace</t>
  </si>
  <si>
    <t>D.1.9.</t>
  </si>
  <si>
    <t>Ostatní stavební objekty</t>
  </si>
  <si>
    <t>SO 001 Stávající oplocení</t>
  </si>
  <si>
    <t>SO 002 Stávající kamenná zídka</t>
  </si>
  <si>
    <t>SO 401 Elektro</t>
  </si>
  <si>
    <t>05</t>
  </si>
  <si>
    <t>SO 801 Vegetační úpravy</t>
  </si>
  <si>
    <t>06</t>
  </si>
  <si>
    <t>SO 901 Betonové lavice</t>
  </si>
  <si>
    <t>08</t>
  </si>
  <si>
    <t>SO 903 Odpadkové koše</t>
  </si>
  <si>
    <t>09</t>
  </si>
  <si>
    <t>SO 904 Plocha pro uložení kmenů 92,4 m2</t>
  </si>
  <si>
    <t>10</t>
  </si>
  <si>
    <t>SO 905 Nové oplocení</t>
  </si>
  <si>
    <t>11</t>
  </si>
  <si>
    <t>SO 906 Vstupní turniket</t>
  </si>
  <si>
    <t>12</t>
  </si>
  <si>
    <t>SO 907 Betonová zídka</t>
  </si>
  <si>
    <t>Celkem za stavbu</t>
  </si>
  <si>
    <t>CZK</t>
  </si>
  <si>
    <t>#POPS</t>
  </si>
  <si>
    <t>Popis stavby: 2019 - Rekonstrukce komunikací, IS a zelených ploch Černá Pole MENDELU, část A „Vstup ze severovýchodu“</t>
  </si>
  <si>
    <t>#POPO</t>
  </si>
  <si>
    <t>Popis objektu: 00 - Vedlejší a ostatní náklady</t>
  </si>
  <si>
    <t>Popis rozpočtu: 01 - Vedlejší a ostatní náklady</t>
  </si>
  <si>
    <t>#POPR</t>
  </si>
  <si>
    <t>Popis objektu: D.1.1. - Objekty pozemních komunikací a propustků</t>
  </si>
  <si>
    <t>Popis rozpočtu: 01 - SO 101 Zpevněná komunikace - pojízdná 265,238 m2</t>
  </si>
  <si>
    <t>Popis rozpočtu: 02 - SO 102 Zpevněná komunikace - nepojízdná 230 m2</t>
  </si>
  <si>
    <t>Popis rozpočtu: 03 - SO 103 Parkovací stání 78,74 m2 (79 m2)</t>
  </si>
  <si>
    <t>Popis rozpočtu: 04 - SO 104 Zahrazovací sloupky</t>
  </si>
  <si>
    <t>Popis objektu: D.1.3. - Vodohospodářské objekty - odvodnění pozemní komunikace</t>
  </si>
  <si>
    <t>Popis rozpočtu: 01 - SO 301 Dešťová kanalizace</t>
  </si>
  <si>
    <t>Popis rozpočtu: 02 - SO 302 Splašková kanalizace</t>
  </si>
  <si>
    <t>Popis objektu: D.1.9. - Ostatní stavební objekty</t>
  </si>
  <si>
    <t>Popis rozpočtu: 02 - SO 001 Stávající oplocení</t>
  </si>
  <si>
    <t>Popis rozpočtu: 03 - SO 002 Stávající kamenná zídka</t>
  </si>
  <si>
    <t>Popis rozpočtu: 04 - SO 401 Elektro</t>
  </si>
  <si>
    <t>Popis rozpočtu: 05 - SO 801 Vegetační úpravy</t>
  </si>
  <si>
    <t>Popis rozpočtu: 06 - SO 901 Betonové lavice</t>
  </si>
  <si>
    <t>Popis rozpočtu: 08 - SO 903 Odpadkové koše</t>
  </si>
  <si>
    <t>Popis rozpočtu: 09 - SO 904 Plocha pro uložení kmenů 92,4 m2</t>
  </si>
  <si>
    <t>Popis rozpočtu: 10 - SO 905 Nové oplocení</t>
  </si>
  <si>
    <t>Popis rozpočtu: 11 - SO 906 Vstupní turniket</t>
  </si>
  <si>
    <t>Popis rozpočtu: 12 - SO 907 Betonová zídka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</si>
  <si>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</si>
  <si>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</si>
  <si>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</si>
  <si>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</si>
  <si>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</si>
  <si>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</si>
  <si>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</si>
  <si>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</si>
  <si>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38</t>
  </si>
  <si>
    <t>Kompletní konstrukce</t>
  </si>
  <si>
    <t>5</t>
  </si>
  <si>
    <t>Komunikace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</si>
  <si>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</si>
  <si>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</si>
  <si>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</si>
  <si>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</si>
  <si>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</si>
  <si>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</si>
  <si>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96</t>
  </si>
  <si>
    <t>Bourání konstrukcí</t>
  </si>
  <si>
    <t>99</t>
  </si>
  <si>
    <t>Staveništní přesun hmot</t>
  </si>
  <si>
    <t>767</t>
  </si>
  <si>
    <t>Konstrukce zámečnické</t>
  </si>
  <si>
    <t>M21</t>
  </si>
  <si>
    <t>Elektromontáže</t>
  </si>
  <si>
    <t>M21-5</t>
  </si>
  <si>
    <t>Nepředvídatelné náklady při úpravách spojené po otevření výkopu s možnou kolizí se stávajícími rozvo</t>
  </si>
  <si>
    <t>M22</t>
  </si>
  <si>
    <t>Montáž sdělovací a zabezp. techniky</t>
  </si>
  <si>
    <t>M23</t>
  </si>
  <si>
    <t>Montáže potrubí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</si>
  <si>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</si>
  <si>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</si>
  <si>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</si>
  <si>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</si>
  <si>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</si>
  <si>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</si>
  <si>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</si>
  <si>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</si>
  <si>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</si>
  <si>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</si>
  <si>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</si>
  <si>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</si>
  <si>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</si>
  <si>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</si>
  <si>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</si>
  <si>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</si>
  <si>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</si>
  <si>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</si>
  <si>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</si>
  <si>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</si>
  <si>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</si>
  <si>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</si>
  <si>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</si>
  <si>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</si>
  <si>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</si>
  <si>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</si>
  <si>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</si>
  <si>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</si>
  <si>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</si>
  <si>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</si>
  <si>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</si>
  <si>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</si>
  <si>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</si>
  <si>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</si>
  <si>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</si>
  <si>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</si>
  <si>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00411 R</t>
  </si>
  <si>
    <t>Přípravné a průzkumné služby či práce</t>
  </si>
  <si>
    <t>Soubor</t>
  </si>
  <si>
    <t>RTS 24/ I</t>
  </si>
  <si>
    <t>Indiv</t>
  </si>
  <si>
    <t>VRN</t>
  </si>
  <si>
    <t>Běžná</t>
  </si>
  <si>
    <t>POL99_8</t>
  </si>
  <si>
    <t>004111020R</t>
  </si>
  <si>
    <t xml:space="preserve">Vypracování projektové dokumentace </t>
  </si>
  <si>
    <t>00511 R</t>
  </si>
  <si>
    <t xml:space="preserve">Geodetické práce </t>
  </si>
  <si>
    <t>005241010R</t>
  </si>
  <si>
    <t xml:space="preserve">Dokumentace skutečného provedení </t>
  </si>
  <si>
    <t>URS 17/II</t>
  </si>
  <si>
    <t>005241020R</t>
  </si>
  <si>
    <t xml:space="preserve">Geodetické zaměření skutečného provedení  </t>
  </si>
  <si>
    <t>005261010R</t>
  </si>
  <si>
    <t>Pojištění dodavatele a pojištění díla</t>
  </si>
  <si>
    <t>005111020R</t>
  </si>
  <si>
    <t>Vytyčení stavby</t>
  </si>
  <si>
    <t>005111021R</t>
  </si>
  <si>
    <t>Vytyčení inženýrských sítí</t>
  </si>
  <si>
    <t>005121010R</t>
  </si>
  <si>
    <t>Vybudování zařízení staveniště</t>
  </si>
  <si>
    <t>005121020R</t>
  </si>
  <si>
    <t xml:space="preserve">Provoz zařízení staveniště </t>
  </si>
  <si>
    <t>005121030R</t>
  </si>
  <si>
    <t>Odstranění zařízení staveniště</t>
  </si>
  <si>
    <t>005211030R</t>
  </si>
  <si>
    <t xml:space="preserve">Dočasná dopravní opatření </t>
  </si>
  <si>
    <t>005211080R</t>
  </si>
  <si>
    <t xml:space="preserve">Bezpečnostní a hygienická opatření na staveništi </t>
  </si>
  <si>
    <t>005211040R</t>
  </si>
  <si>
    <t xml:space="preserve">Užívání veřejných ploch a prostranství  </t>
  </si>
  <si>
    <t>005122 R</t>
  </si>
  <si>
    <t>Provozní vlivy</t>
  </si>
  <si>
    <t>005124010R</t>
  </si>
  <si>
    <t>Koordinační činnost</t>
  </si>
  <si>
    <t>00523  R</t>
  </si>
  <si>
    <t>Zkoušky a revize</t>
  </si>
  <si>
    <t>00524 R</t>
  </si>
  <si>
    <t>Předání a převzetí díla</t>
  </si>
  <si>
    <t>SUM</t>
  </si>
  <si>
    <t>END</t>
  </si>
  <si>
    <t>113106121R00</t>
  </si>
  <si>
    <t>Rozebrání komunikací pro pěší s jakýmkoliv ložem a výplní spár  z betonových nebo kameninových dlaždic nebo tvarovek</t>
  </si>
  <si>
    <t>m2</t>
  </si>
  <si>
    <t>822-1</t>
  </si>
  <si>
    <t>Práce</t>
  </si>
  <si>
    <t>POL1_1</t>
  </si>
  <si>
    <t>s přemístěním hmot na skládku na vzdálenost do 3 m nebo s naložením na dopravní prostředek</t>
  </si>
  <si>
    <t>SPI</t>
  </si>
  <si>
    <t>koncept PD : 305,6-28,17</t>
  </si>
  <si>
    <t>VV</t>
  </si>
  <si>
    <t>113107630R00</t>
  </si>
  <si>
    <t>Odstranění podkladů nebo krytů z kameniva hrubého drceného, v ploše jednotlivě nad 50 m2, tloušťka vrstvy 300 mm</t>
  </si>
  <si>
    <t>113108305R00</t>
  </si>
  <si>
    <t>Odstranění podkladů nebo krytů živičných, v ploše jednotlivě do 50 m2, tloušťka vrstvy 50 mm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</si>
  <si>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</si>
  <si>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</si>
  <si>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</si>
  <si>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</si>
  <si>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122202201R00</t>
  </si>
  <si>
    <t>Odkopávky a prokopávky pro silnice v hornině 3 do 100 m3</t>
  </si>
  <si>
    <t>m3</t>
  </si>
  <si>
    <t>800-1</t>
  </si>
  <si>
    <t>s přemístěním výkopku v příčných profilech na vzdálenost do 15 m nebo s naložením na dopravní prostředek.</t>
  </si>
  <si>
    <t>koncept PD : 75-28,17*0,42</t>
  </si>
  <si>
    <t>122202209R00</t>
  </si>
  <si>
    <t>Odkopávky a prokopávky pro silnice v hornině 3 příplatek za lepivost horniny</t>
  </si>
  <si>
    <t>162301102R00</t>
  </si>
  <si>
    <t>Vodorovné přemístění výkopku z horniny 1 až 4, na vzdálenost přes 500  do 1 000 m</t>
  </si>
  <si>
    <t>po suchu, bez naložení výkopku, avšak se složením bez rozhrnutí, zpáteční cesta vozidla.</t>
  </si>
  <si>
    <t>koncept PD : 186,75-11,82</t>
  </si>
  <si>
    <t>162701109R00</t>
  </si>
  <si>
    <t>Vodorovné přemístění výkopku příplatek k ceně za každých dalších i započatých 1 000 m přes 10 000 m  z horniny 1 až 4</t>
  </si>
  <si>
    <t>koncept PD : 3735-11,83*0,42</t>
  </si>
  <si>
    <t>199000002R00</t>
  </si>
  <si>
    <t>Poplatky za skládku horniny 1- 4, skupina 17 05 04 z Katalogu odpadů</t>
  </si>
  <si>
    <t>koncept PD : 186,75-11,83</t>
  </si>
  <si>
    <t>215901101R00</t>
  </si>
  <si>
    <t>Zhutnění podloží z rostlé horniny 1 až 4 pod násypy z hornin soudržných do 92% PS a nesoudržných  sypkých relativní ulehlosti l(d) do 0,8</t>
  </si>
  <si>
    <t>z rostlé horniny tř.1 - 4 pod násypy z hornin soudržných do 92% PS a hornin nesoudržných sypkých relativní ulehlosti I(d) do 0,8</t>
  </si>
  <si>
    <t>596211110U00</t>
  </si>
  <si>
    <t>Kladení zámkové dlažby komunikací pro pěší tl 60 mm skupiny A pl do 50 m2</t>
  </si>
  <si>
    <t>URS</t>
  </si>
  <si>
    <t>POL1_</t>
  </si>
  <si>
    <t>koncept PD : 293,408-28,17</t>
  </si>
  <si>
    <t>12,236</t>
  </si>
  <si>
    <t>592451170RX</t>
  </si>
  <si>
    <t>Dlažba betonová 20/20/6 barva přírodní</t>
  </si>
  <si>
    <t>Vlastní</t>
  </si>
  <si>
    <t>Specifikace</t>
  </si>
  <si>
    <t>POL3_0</t>
  </si>
  <si>
    <t/>
  </si>
  <si>
    <t>koncept PD : 311,43-28,17*1,05</t>
  </si>
  <si>
    <t>5924503800UX</t>
  </si>
  <si>
    <t>dlažba obdélník 20x30x6 cm přírodní, šedá</t>
  </si>
  <si>
    <t>POL3_</t>
  </si>
  <si>
    <t>12,236*1,05</t>
  </si>
  <si>
    <t>564952111R00</t>
  </si>
  <si>
    <t>Podklad nebo kryt z mechanicky zpevněného kameniva (MZK) tloušťka po zhutnění 150 mm</t>
  </si>
  <si>
    <t>s rozprostřením a zhutněním</t>
  </si>
  <si>
    <t>(293,4+12,23)*1,05</t>
  </si>
  <si>
    <t>koncept PD : -28,17*1,05</t>
  </si>
  <si>
    <t>564851111RT4</t>
  </si>
  <si>
    <t>Podklad ze štěrkodrti s rozprostřením a zhutněním frakce 0-63 mm, tloušťka po zhutnění 150 mm</t>
  </si>
  <si>
    <t>koncept PD : 320,9115-28,17*1,05</t>
  </si>
  <si>
    <t>935112111R00</t>
  </si>
  <si>
    <t>Osazení příkopového žlabu se zřízením lože tl. 100 mm z betonu C 8/10, z betonových příkopových tvárnic, šířky do 500 mm</t>
  </si>
  <si>
    <t>s vyplněním a zatřením spár cementovou maltou, se zřízením lože tl. 10 cm</t>
  </si>
  <si>
    <t>5922751800U</t>
  </si>
  <si>
    <t>žlabovka betonová TBZ 39-50 50x50x13 cm</t>
  </si>
  <si>
    <t>kus</t>
  </si>
  <si>
    <t>59217471R</t>
  </si>
  <si>
    <t>obrubník silniční materiál beton; l = 500,0 mm; š = 150,0 mm; h = 250,0 mm; barva šedá</t>
  </si>
  <si>
    <t>SPCM</t>
  </si>
  <si>
    <t>917862111R00</t>
  </si>
  <si>
    <t>Osazení silničního nebo chodníkového obrubníku stojatého, s boční opěrou z betonu prostého, do lože z betonu prostého C 12/15</t>
  </si>
  <si>
    <t>S dodáním hmot pro lože tl. 80-100 mm.</t>
  </si>
  <si>
    <t>998223011R00</t>
  </si>
  <si>
    <t>Přesun hmot pozemních komunikací, kryt dlážděný jakékoliv délky objektu</t>
  </si>
  <si>
    <t>t</t>
  </si>
  <si>
    <t>vodorovně do 200 m</t>
  </si>
  <si>
    <t>113107315R00</t>
  </si>
  <si>
    <t>Odstranění podkladů nebo krytů z kameniva těženého, v ploše jednotlivě do 50 m2, tloušťka vrstvy 150 mm</t>
  </si>
  <si>
    <t>135,5*,5+110*,1 :</t>
  </si>
  <si>
    <t>POP</t>
  </si>
  <si>
    <t xml:space="preserve">78,75 : </t>
  </si>
  <si>
    <t>78,75</t>
  </si>
  <si>
    <t>162201102R00</t>
  </si>
  <si>
    <t>Vodorovné přemístění výkopku z horniny 1 až 4, na vzdálenost přes 20  do 50 m</t>
  </si>
  <si>
    <t>460030006RT2</t>
  </si>
  <si>
    <t>Sejmutí ornice vrstvy do 15 cm se zeminou tř.2, tlouštka vrstvy do 10 - 15 cm</t>
  </si>
  <si>
    <t>460030011R00</t>
  </si>
  <si>
    <t>Sejmutí drnu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</si>
  <si>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</si>
  <si>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</si>
  <si>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</si>
  <si>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59245020R</t>
  </si>
  <si>
    <t>dlažba betonová zámková, dvouvrstvá; kost; šedá; l = 200 mm; š = 165 mm; tl. 60,0 mm</t>
  </si>
  <si>
    <t>219,557*1,05</t>
  </si>
  <si>
    <t>596215040R00</t>
  </si>
  <si>
    <t>Kladení zámkové dlažby do drtě tloušťka dlažby 80 mm, tloušťka lože 40 mm</t>
  </si>
  <si>
    <t>5924510900UX</t>
  </si>
  <si>
    <t>Dlažba  obdélník 20x30x8 cm přírodní</t>
  </si>
  <si>
    <t>77,962*1,05</t>
  </si>
  <si>
    <t>564851111RT2</t>
  </si>
  <si>
    <t>Podklad ze štěrkodrti s rozprostřením a zhutněním frakce 0-32 mm, tloušťka po zhutnění 150 mm</t>
  </si>
  <si>
    <t>(219,55+77,962)*1,05</t>
  </si>
  <si>
    <t>59217421R</t>
  </si>
  <si>
    <t>obrubník chodníkový materiál beton; l = 1000,0 mm; š = 100,0 mm; h = 250,0 mm; barva šedá</t>
  </si>
  <si>
    <t>+ 5% prořez : 1,05*95 :</t>
  </si>
  <si>
    <t>100 :</t>
  </si>
  <si>
    <t xml:space="preserve">100 : </t>
  </si>
  <si>
    <t>100</t>
  </si>
  <si>
    <t>50/15/25 : 7,8</t>
  </si>
  <si>
    <t>100/10/20 : 102,4</t>
  </si>
  <si>
    <t>5921741200U</t>
  </si>
  <si>
    <t>obrubník betonový chodníkový ABO 13-10 100x10x20 cm</t>
  </si>
  <si>
    <t xml:space="preserve">7,7*20 : </t>
  </si>
  <si>
    <t>154</t>
  </si>
  <si>
    <t>591211111R00</t>
  </si>
  <si>
    <t>Kladení dlažby z kostek drobných z kamene, do lože z kameniva těženého tloušťky 50 mm</t>
  </si>
  <si>
    <t>s provedením lože do 50 mm, s vyplněním spár, s dvojím beraněním a se smetením přebytečného materiálu na krajnici</t>
  </si>
  <si>
    <t>58380120.ARXY</t>
  </si>
  <si>
    <t>Žulová kostka 14/14/7</t>
  </si>
  <si>
    <t>5922700500UX</t>
  </si>
  <si>
    <t>žlab velký  II. (hloubka žlabu 20mm) přírodní</t>
  </si>
  <si>
    <t>935112211R00</t>
  </si>
  <si>
    <t>Osazení příkopového žlabu se zřízením lože tl. 100 mm z betonu C 8/10, z betonových příkopových tvárnic, šířky přes 500 do 800 mm</t>
  </si>
  <si>
    <t>Včetně  dodání hmot pro lože a vyplnění spár.</t>
  </si>
  <si>
    <t>139601102R00</t>
  </si>
  <si>
    <t>Ruční výkop jam, rýh a šachet v hornině 3</t>
  </si>
  <si>
    <t>s přehozením na vzdálenost do 5 m nebo s naložením na ruční dopravní prostředek</t>
  </si>
  <si>
    <t>275313611R00</t>
  </si>
  <si>
    <t>Beton základových patek prostý třídy C 16/20</t>
  </si>
  <si>
    <t>801-1</t>
  </si>
  <si>
    <t>564251111R00</t>
  </si>
  <si>
    <t>Podklad nebo podsyp ze štěrkopísku tloušťka po zhutnění 150 mm</t>
  </si>
  <si>
    <t>s rozprostřením, vlhčením a zhutněním</t>
  </si>
  <si>
    <t>767995102R2</t>
  </si>
  <si>
    <t>Výroba a montáž kov. atypických konstr. zahrazovací sloupek sklopný</t>
  </si>
  <si>
    <t>ks</t>
  </si>
  <si>
    <t>POL1_7</t>
  </si>
  <si>
    <t>998767101R00</t>
  </si>
  <si>
    <t>Přesun hmot pro kovové stavební doplňk. konstrukce v objektech výšky do 6 m</t>
  </si>
  <si>
    <t>800-767</t>
  </si>
  <si>
    <t>50 m vodorovně</t>
  </si>
  <si>
    <t>132201212R00</t>
  </si>
  <si>
    <t xml:space="preserve">Hloubení rýh šířky přes 60 do 200 cm do 1000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</si>
  <si>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</si>
  <si>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(8,86+44,52+2)*1*1,8</t>
  </si>
  <si>
    <t>119,61+22,4+3,6</t>
  </si>
  <si>
    <t>145,61*20</t>
  </si>
  <si>
    <t>174101101R00</t>
  </si>
  <si>
    <t>Zásyp sypaninou se zhutněním jam, šachet, rýh nebo kolem objektů v těchto vykopávkách</t>
  </si>
  <si>
    <t>z jakékoliv horniny s uložením výkopku po vrstvách,</t>
  </si>
  <si>
    <t>119,61-22,152</t>
  </si>
  <si>
    <t>133201101R00</t>
  </si>
  <si>
    <t>Hloubení šachet v hornině 3 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</si>
  <si>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</si>
  <si>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Š17 : 2,2*2*2</t>
  </si>
  <si>
    <t>Š18 : 1,3*2*2</t>
  </si>
  <si>
    <t>SŠ : 2,1*2*2</t>
  </si>
  <si>
    <t>131201111R00</t>
  </si>
  <si>
    <t>Hloubení nezapažených jam a zářezů do 100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</si>
  <si>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</si>
  <si>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ORL : 2*1,2*1,5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</si>
  <si>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</si>
  <si>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</si>
  <si>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</si>
  <si>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(8,86+44,52+2)*0,4</t>
  </si>
  <si>
    <t>4*3+2*1,2</t>
  </si>
  <si>
    <t>451572111R00</t>
  </si>
  <si>
    <t>Lože pod potrubí, stoky a drobné objekty z kameniva drobného těženého 0÷4 mm</t>
  </si>
  <si>
    <t>827-1</t>
  </si>
  <si>
    <t>v otevřeném výkopu,</t>
  </si>
  <si>
    <t>14,4*0,1+55,2*0,1</t>
  </si>
  <si>
    <t>382-4</t>
  </si>
  <si>
    <t>Odlučovač lehkých kapalin , D+M</t>
  </si>
  <si>
    <t>597101111RT1</t>
  </si>
  <si>
    <t>Montáž odvodňovacího žlabu z polymerbetonu včetně betonového lože C 12/15, zatížení A 15 kN</t>
  </si>
  <si>
    <t>koncept PD : 23,1-13,66</t>
  </si>
  <si>
    <t>286982667RX</t>
  </si>
  <si>
    <t>Žlab štěrbinový š 100, kryt D400, 1000x144x259/279/334/385 mm, kryt asimetrický pozink</t>
  </si>
  <si>
    <t>592272321RX</t>
  </si>
  <si>
    <t>Vpusťový kus přírodní, D400 vč kalového koše pozink</t>
  </si>
  <si>
    <t>871373121RT2</t>
  </si>
  <si>
    <t>Montáž potrubí z trub z plastů těsněných gumovým kroužkem  včetně dodávky trub hrdlových  D 315 mm, tloušťka stěny 7,7 mm, délky 5000 mm</t>
  </si>
  <si>
    <t>RTS 20/ II</t>
  </si>
  <si>
    <t>v otevřeném výkopu ve sklonu do 20 %,</t>
  </si>
  <si>
    <t>59224349.ARG</t>
  </si>
  <si>
    <t>Prstence vyrovnávací šachtové</t>
  </si>
  <si>
    <t>soubor</t>
  </si>
  <si>
    <t>871353121R00</t>
  </si>
  <si>
    <t>Montáž potrubí z trub z plastů těsněných gumovým kroužkem  DN 200 mm</t>
  </si>
  <si>
    <t>8,86+2</t>
  </si>
  <si>
    <t>28614524R</t>
  </si>
  <si>
    <t>Trubka plastová pro venkovní kanalizaci spoj: hrdlový; potrubí: vícevrstvé; skladba: PP-HM - PP-HM - PP-HM; povrch: hladký; DN = 200; de = 200,0 mm; tl. stěny = 7,2 mm; l = 3 000 mm; SN 12</t>
  </si>
  <si>
    <t>892591111R00</t>
  </si>
  <si>
    <t>Zkoušky těsnosti kanalizačního potrubí zkouška těsnosti kanalizačního potrubí vodou  do DN 400 mm</t>
  </si>
  <si>
    <t>vodou nebo vzduchem,</t>
  </si>
  <si>
    <t>894411231RT2</t>
  </si>
  <si>
    <t>Zřízení šachet kanalizačních z betonových dílců na potrubí včetně dílců TBS-Q 100/50 PS a TBR-Q 100-63/58 KPS  s obložením dna kameninou nebo kanalizačními cihlami, na potrubí DN přes 300 do 400 mm</t>
  </si>
  <si>
    <t>výšky vstupu do 1,5 m, podkladní deska z betonu B5, montáž a dodávka stupadel,</t>
  </si>
  <si>
    <t>895941311R1</t>
  </si>
  <si>
    <t>Zřízení vpusti uliční dle PD a TZ</t>
  </si>
  <si>
    <t>899711122R00</t>
  </si>
  <si>
    <t>Výstražné fólie výstražná fólie pro kanalizaci, šířka 30 cm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</si>
  <si>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</si>
  <si>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</si>
  <si>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</si>
  <si>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871373121RTXY</t>
  </si>
  <si>
    <t>Sanace potrubí bezvýkopovou metodou vč 2x prohlídky kamerou</t>
  </si>
  <si>
    <t>Zkouška těsnosti kanalizace DN do 300, vodou</t>
  </si>
  <si>
    <t>871-S</t>
  </si>
  <si>
    <t>Sanace stávajících šachet  (v nutném rozsahu)</t>
  </si>
  <si>
    <t>892581111R00</t>
  </si>
  <si>
    <t>Zkoušky těsnosti kanalizačního potrubí zkouška těsnosti kanalizačního potrubí vodou  do DN 300 mm</t>
  </si>
  <si>
    <t>na vzdálenost 15 m od hrany výkopu nebo od okraje šachty</t>
  </si>
  <si>
    <t>894401111RX</t>
  </si>
  <si>
    <t>Propojení řadu s Š 17</t>
  </si>
  <si>
    <t>KPL</t>
  </si>
  <si>
    <t>Šachta SŠ</t>
  </si>
  <si>
    <t>894401111R00</t>
  </si>
  <si>
    <t>Osazení betonových dílců pro šachty skruží rovných  o rozměrech 290/800/90 mm</t>
  </si>
  <si>
    <t>894401111RXxY</t>
  </si>
  <si>
    <t>Dočasné přerušení sítě</t>
  </si>
  <si>
    <t>00572424R</t>
  </si>
  <si>
    <t>směs travní obnova</t>
  </si>
  <si>
    <t>kg</t>
  </si>
  <si>
    <t>174101101R2</t>
  </si>
  <si>
    <t>Zásyp jam po základech oplocení vč. nákupu vhodné zeminy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</si>
  <si>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</si>
  <si>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</si>
  <si>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</si>
  <si>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</si>
  <si>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>181301101R00</t>
  </si>
  <si>
    <t>Rozprostření a urovnání ornice v rovině v souvislé ploše do 500 m2, tloušťka vrstvy do 100 mm</t>
  </si>
  <si>
    <t>s případným nutným přemístěním hromad nebo dočasných skládek na místo potřeby ze vzdálenosti do 30 m, v rovině nebo ve svahu do 1 : 5,</t>
  </si>
  <si>
    <t>184802111R00</t>
  </si>
  <si>
    <t>Chemické odplevelení půdy před založením kultury postřikem naširoko, v rovině nebo na svahu do 1:5</t>
  </si>
  <si>
    <t>nebo trávníku nebo zpevněných ploch o výměře jednotlivě přes 20 m2,</t>
  </si>
  <si>
    <t>185802113R00</t>
  </si>
  <si>
    <t>Hnojení umělým hnojivem naširoko, v rovině nebo na svahu do 1:5</t>
  </si>
  <si>
    <t>půdy nebo trávníku s rozprostřením nebo s rozdělením hnojiva,</t>
  </si>
  <si>
    <t>185803111R00</t>
  </si>
  <si>
    <t>Ošetření trávníku v rovině nebo na svahu do 1:5</t>
  </si>
  <si>
    <t>bez ohledu na způsob založení, tj. pokosení se shrabáním, naložením shrabků na dopravní prostředek s odvezením do 20 km a se složením,</t>
  </si>
  <si>
    <t>25191158R</t>
  </si>
  <si>
    <t>hnojivo dusíkaté</t>
  </si>
  <si>
    <t>Kg</t>
  </si>
  <si>
    <t>25234009.AR</t>
  </si>
  <si>
    <t>herbicid totální; účinná látka izopropylaminová sůl glyphosatu; hubení dvouděložných plevelů, jednoděložných plevelů</t>
  </si>
  <si>
    <t>l</t>
  </si>
  <si>
    <t>460620006R00</t>
  </si>
  <si>
    <t>Osetí povrchu trávou</t>
  </si>
  <si>
    <t>998231311R00</t>
  </si>
  <si>
    <t>Přesun hmot pro krajinářské a sadovnické úpravy přesun hmot pro sadovnické a krajinářské úpravy do 5000 m vodorovně, bez svislého přesunu</t>
  </si>
  <si>
    <t>767914830R00</t>
  </si>
  <si>
    <t>Demontáž oplocení demontáž rámového oplocení, výšky do 2,0 m</t>
  </si>
  <si>
    <t>37,25+1,615+1,88+3,215</t>
  </si>
  <si>
    <t>767920840R00</t>
  </si>
  <si>
    <t>Demontáž vrat a vrátek k oplocení o ploše jednotlivě přes 6 do 10 m2</t>
  </si>
  <si>
    <t>961044111R00</t>
  </si>
  <si>
    <t>Bourání základů z betonu prostého</t>
  </si>
  <si>
    <t>801-3</t>
  </si>
  <si>
    <t>nebo vybourání otvorů průřezové plochy přes 4 m2 v základech,</t>
  </si>
  <si>
    <t>962022491R00</t>
  </si>
  <si>
    <t>Bourání zdiva nadzákladového kamenného kamenného  na maltu cementovou</t>
  </si>
  <si>
    <t>nebo vybourání otvorů průřezové plochy přes 4 m2 ve zdivu nadzákladovém, včetně pomocného lešení o výšce podlahy do 1900 mm a pro zatížení do 1,5 kPa  (150 kg/m2),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</si>
  <si>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</si>
  <si>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</si>
  <si>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</si>
  <si>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979081111RT2</t>
  </si>
  <si>
    <t>Odvoz suti a vybouraných hmot na skládku do 1 km</t>
  </si>
  <si>
    <t>979082212R00</t>
  </si>
  <si>
    <t>Vodorovná doprava suti po suchu s naložením a se složením na vzdálenost do 50 m</t>
  </si>
  <si>
    <t>POL1_9</t>
  </si>
  <si>
    <t>979990101R00</t>
  </si>
  <si>
    <t>Poplatek za uložení, směsi betonu a cihel,  , skupina 17 01 01 a 17 01 02 z Katalogu odpadů</t>
  </si>
  <si>
    <t>RTS 23/ II</t>
  </si>
  <si>
    <t xml:space="preserve">20,1 : </t>
  </si>
  <si>
    <t>20,1</t>
  </si>
  <si>
    <t>979081111R00</t>
  </si>
  <si>
    <t>Odvoz suti a vybouraných hmot na skládku Odvoz suti a vybour.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</si>
  <si>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</si>
  <si>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</si>
  <si>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</si>
  <si>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979990103R00</t>
  </si>
  <si>
    <t>Poplatek za uložení, betonu,  , skupina 17 01 01 z Katalogu odpadů</t>
  </si>
  <si>
    <t>210072112R1</t>
  </si>
  <si>
    <t>Připojení nové přípojky NN na stávající</t>
  </si>
  <si>
    <t>210204002RT1</t>
  </si>
  <si>
    <t>Montáž stožáru veřejného osvětlení parkového, ocelového,  , včetně dodávky stožáru a elektrovýzbroje</t>
  </si>
  <si>
    <t>210204002RT1-1</t>
  </si>
  <si>
    <t>Demontáž stávajícího stožáru vč. patky a likvidace</t>
  </si>
  <si>
    <t>210810050R1</t>
  </si>
  <si>
    <t>Nová NN přípojka osvětlení</t>
  </si>
  <si>
    <t>75+91,8</t>
  </si>
  <si>
    <t>348360210-1</t>
  </si>
  <si>
    <t>Svítidlo LED pro veřejné osvětlení dle TZ (výměna i nové)</t>
  </si>
  <si>
    <t>Pol__0033</t>
  </si>
  <si>
    <t>Bezhalogenová ohebná dvouplášťová korugovaná chránička průměr  průměr 50 mm, barva:červená, materiál , polyetylen</t>
  </si>
  <si>
    <t>220-2</t>
  </si>
  <si>
    <t>Umístění kamerového sstému</t>
  </si>
  <si>
    <t>220-3</t>
  </si>
  <si>
    <t>Kamerový systém</t>
  </si>
  <si>
    <t>220-4</t>
  </si>
  <si>
    <t>Napojení kamerového systému</t>
  </si>
  <si>
    <t>220-5</t>
  </si>
  <si>
    <t>Zprovoznění kamerového systému, revize zapojení</t>
  </si>
  <si>
    <t>230191035R00</t>
  </si>
  <si>
    <t>Uložení chráničky ve výkopu PE 200x11,4 mm</t>
  </si>
  <si>
    <t>ED.G, VO, Telematika : (11+8,9)*2</t>
  </si>
  <si>
    <t>budoucí komunikační vedení : 2</t>
  </si>
  <si>
    <t>dat kab turniket, kamera, 2x rezerva : (5+5)*5</t>
  </si>
  <si>
    <t>3457114693R</t>
  </si>
  <si>
    <t>trubka kabelová chránička tuhá, hrdlovaná; hladká; vnější pr.= 200,0 mm; vnitřní pr.= 188,2 mm; teplot.rozsah -30 až 60 °C; mat. PVC-U; délka l = 4 m</t>
  </si>
  <si>
    <t>460510202RT1</t>
  </si>
  <si>
    <t>Žlab kabelový prefabrikovaný TK 11, neasfaltovaný, včetně dodávky žlabu a poklopu</t>
  </si>
  <si>
    <t>EG.D, VO : 9+11</t>
  </si>
  <si>
    <t>0,04*20</t>
  </si>
  <si>
    <t>162201101R00</t>
  </si>
  <si>
    <t>Vodorovné přemístění výkopku z horniny 1 až 4, na vzdálenost do 20 m</t>
  </si>
  <si>
    <t>460050303RT1</t>
  </si>
  <si>
    <t>Jáma stožáru J s patkou EZP, v rovně, hor.3, ruční výkop jámy</t>
  </si>
  <si>
    <t>460080001R00</t>
  </si>
  <si>
    <t>Betonový základ do zeminy bez bednění</t>
  </si>
  <si>
    <t>460080101RT1</t>
  </si>
  <si>
    <t>Rozbourání betonového základu, vybourání betonu</t>
  </si>
  <si>
    <t>460200263RT2</t>
  </si>
  <si>
    <t>Výkop kabelové rýhy 50/80 cm  hor.3, ruční výkop rýhy</t>
  </si>
  <si>
    <t>SO 401 : 75+72,8</t>
  </si>
  <si>
    <t>460200843RT2</t>
  </si>
  <si>
    <t>Výkop kabelové rýhy 80/80 cm  hor.3, ruční výkop rýhy</t>
  </si>
  <si>
    <t>ED.G : 9</t>
  </si>
  <si>
    <t>VO, Telematika : 8+2</t>
  </si>
  <si>
    <t>460420022RT2</t>
  </si>
  <si>
    <t>Zřízení kabelového lože v rýze š. do 65 cm z písku, lože tloušťky 15 cm</t>
  </si>
  <si>
    <t>460490012RT1</t>
  </si>
  <si>
    <t>Fólie výstražná z PVC, šířka 33 cm, fólie PVC šířka 33 cm</t>
  </si>
  <si>
    <t>460570263R00</t>
  </si>
  <si>
    <t>Zához rýhy 50/80 cm, hornina třídy 3, se zhutněním</t>
  </si>
  <si>
    <t>460570843R00</t>
  </si>
  <si>
    <t>Zához rýhy 80/80 cm, hornina tř. 3, se zhutněním</t>
  </si>
  <si>
    <t>111201101R00</t>
  </si>
  <si>
    <t>Odstranění křovin a stromů o průměru do 10 cm při celkové ploše do 1 000 m2</t>
  </si>
  <si>
    <t>s odstraněním kořenů a s případným nutným odklizením křovin a stromů na hromady na vzdálenost do 50 m nebo s naložením na dopravní prostředek, do sklonu terénu 1 : 5,</t>
  </si>
  <si>
    <t>112101101R00</t>
  </si>
  <si>
    <t>Kácení stromů listnatých  o průměru kmene přes 100 do 300 mm</t>
  </si>
  <si>
    <t>s odřezáním kmene a odvětvením, včetně případného odklizení kmene a větví na oddělené hromady na vzdálenost do 50 m nebo s naložením na dopravní prostředek,</t>
  </si>
  <si>
    <t>112201101R00</t>
  </si>
  <si>
    <t>Odstranění pařezů pod úrovní terénu vykopáním  o průměru přes 100 do 300 mm</t>
  </si>
  <si>
    <t>s jejich vykopáním nebo vytrháním, s přesekáním kořenů a s případným nutným přemístěním pařezů na hromady do vzdálenosti do 50 m nebo s naložením na dopravní prostředek,</t>
  </si>
  <si>
    <t>180402112R00</t>
  </si>
  <si>
    <t>Založení trávníku parkový trávník, výsevem, na svahu přes 1:5 do 1:2</t>
  </si>
  <si>
    <t>181006116R00</t>
  </si>
  <si>
    <t>Rozprostření zemin schopných zúrodnění sklon svahu do 1:5, tloušťka přes 400 do 500 mm</t>
  </si>
  <si>
    <t>823-2</t>
  </si>
  <si>
    <t>v rovině a ve sklonu do 1:5 ve sklonu přes 1:5</t>
  </si>
  <si>
    <t>182301121R00</t>
  </si>
  <si>
    <t>Rozprostření a urovnání ornice ve svahu v souvislé ploše do 500 m2, tloušťka vrstvy do 100 mm</t>
  </si>
  <si>
    <t>s případným nutným přemístěním hromad nebo dočasných skládek na místo potřeby ze vzdálenosti do 30 m, ve svahu sklonu přes 1 : 5,</t>
  </si>
  <si>
    <t>184807111R00</t>
  </si>
  <si>
    <t>Ochrana stromu bedněním zřízení bednění</t>
  </si>
  <si>
    <t>před poškozením stavebním provozem,</t>
  </si>
  <si>
    <t>184807112R00</t>
  </si>
  <si>
    <t>Ochrana stromu bedněním odstranění bednění</t>
  </si>
  <si>
    <t>185803111R1</t>
  </si>
  <si>
    <t>Ošetření trávníku v rovině rekultivace stávajícího trávníku</t>
  </si>
  <si>
    <t xml:space="preserve">Odkaz na hmot. položky pořadí 4 : 0,00015 : </t>
  </si>
  <si>
    <t xml:space="preserve">Odkaz na hmot. položky pořadí 1 : 0,00400 : </t>
  </si>
  <si>
    <t xml:space="preserve">Odkaz na hmot. položky pořadí 14 : 0,01500 : </t>
  </si>
  <si>
    <t xml:space="preserve">Odkaz na hmot. položky pořadí 15 : 0,00150 : </t>
  </si>
  <si>
    <t xml:space="preserve">Odkaz na hmot. položky pořadí 9 : 0,94000 : </t>
  </si>
  <si>
    <t>0,96065</t>
  </si>
  <si>
    <t>121101100R00</t>
  </si>
  <si>
    <t>Sejmutí ornice s přemístěním na vzdálenost do 50 m</t>
  </si>
  <si>
    <t>nebo lesní půdy, s vodorovným přemístěním na hromady v místě upotřebení nebo na dočasné či trvalé skládky se složením</t>
  </si>
  <si>
    <t>122201101R00</t>
  </si>
  <si>
    <t>Odkopávky a  prokopávky nezapažené v hornině 3  do 100 m3</t>
  </si>
  <si>
    <t>s přehozením výkopku na vzdálenost do 3 m nebo s naložením na dopravní prostředek,</t>
  </si>
  <si>
    <t>122201109R00</t>
  </si>
  <si>
    <t>Odkopávky a  prokopávky nezapažené v hornině 3  příplatek k cenám za lepivost horniny</t>
  </si>
  <si>
    <t>564831111R00</t>
  </si>
  <si>
    <t>Podklad ze štěrkodrti s rozprostřením a zhutněním frakce 0-63 mm, tloušťka po zhutnění 100 mm</t>
  </si>
  <si>
    <t>349121001R00</t>
  </si>
  <si>
    <t>Montáž  prefa. drobné architektury od 0,2 do 1,5 t</t>
  </si>
  <si>
    <t>59289016-1</t>
  </si>
  <si>
    <t>Lavice betonová - prvky dle PD a TZ - Lavice 1 - 6</t>
  </si>
  <si>
    <t>74910211-1</t>
  </si>
  <si>
    <t>Koš odpadkový kruhový kovový obložený dřevem typový dle výběru investora</t>
  </si>
  <si>
    <t>936172111R00</t>
  </si>
  <si>
    <t>Osazení doplňkových ocelových konstrukcí hmotnost do 20 kg</t>
  </si>
  <si>
    <t>821-1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</si>
  <si>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</si>
  <si>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</si>
  <si>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</si>
  <si>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>592451170R</t>
  </si>
  <si>
    <t>dlažba betonová dvouvrstvá; obdélník; šedá; l = 200 mm; š = 100 mm; tl. 80,0 mm</t>
  </si>
  <si>
    <t xml:space="preserve">+ 5% prořez : 1,05*92,4 : </t>
  </si>
  <si>
    <t>97,02</t>
  </si>
  <si>
    <t>59217472R</t>
  </si>
  <si>
    <t>obrubník silniční materiál beton; l = 1000,0 mm; š = 150,0 mm; h = 250,0 mm; barva šedá</t>
  </si>
  <si>
    <t xml:space="preserve">+ 5% prořez : 1,05*52,4 : </t>
  </si>
  <si>
    <t xml:space="preserve">55 : </t>
  </si>
  <si>
    <t>55</t>
  </si>
  <si>
    <t xml:space="preserve">Odkaz na hmot. položky pořadí 1 : 0,00000 : </t>
  </si>
  <si>
    <t xml:space="preserve">Odkaz na hmot. položky pořadí 18 : 18,70176 : </t>
  </si>
  <si>
    <t xml:space="preserve">Odkaz na hmot. položky pořadí 19 : 49,66500 : </t>
  </si>
  <si>
    <t xml:space="preserve">Odkaz na hmot. položky pořadí 20 : 11,64240 : </t>
  </si>
  <si>
    <t xml:space="preserve">Odkaz na hmot. položky pořadí 21 : 16,73110 : </t>
  </si>
  <si>
    <t xml:space="preserve">Odkaz na hmot. položky pořadí 22 : 6,82836 : </t>
  </si>
  <si>
    <t xml:space="preserve">Odkaz na hmot. položky pořadí 25 : 4,51550 : </t>
  </si>
  <si>
    <t xml:space="preserve">Odkaz na hmot. položky pořadí 23 : 0,08820 : </t>
  </si>
  <si>
    <t xml:space="preserve">Odkaz na hmot. položky pořadí 24 : 1,05869 : </t>
  </si>
  <si>
    <t xml:space="preserve">Odkaz na hmot. položky pořadí 26 : 9,85120 : </t>
  </si>
  <si>
    <t xml:space="preserve">Odkaz na hmot. položky pořadí 13 : 0,00020 : </t>
  </si>
  <si>
    <t xml:space="preserve">Odkaz na hmot. položky pořadí 14 : 0,00010 : </t>
  </si>
  <si>
    <t>119,08251</t>
  </si>
  <si>
    <t>132201210R00</t>
  </si>
  <si>
    <t xml:space="preserve">Hloubení rýh šířky přes 60 do 200 cm do 50 m3, v hornině 3, hloubení strojně </t>
  </si>
  <si>
    <t>132201219R00</t>
  </si>
  <si>
    <t xml:space="preserve">Hloubení rýh šířky přes 60 do 200 cm příplatek za lepivost, v hornině 3,  </t>
  </si>
  <si>
    <t xml:space="preserve">Odkaz na hmot. položky pořadí 1 : 0,00090 : </t>
  </si>
  <si>
    <t xml:space="preserve">Odkaz na hmot. položky pořadí 17 : 0,00090 : </t>
  </si>
  <si>
    <t xml:space="preserve">Odkaz na hmot. položky pořadí 18 : 0,00070 : </t>
  </si>
  <si>
    <t xml:space="preserve">Odkaz na hmot. položky pořadí 23 : 31,23021 : </t>
  </si>
  <si>
    <t xml:space="preserve">Odkaz na hmot. položky pořadí 24 : 3,22898 : </t>
  </si>
  <si>
    <t xml:space="preserve">Odkaz na hmot. položky pořadí 26 : 1,51500 : </t>
  </si>
  <si>
    <t xml:space="preserve">Odkaz na hmot. položky pořadí 27 : 0,15288 : </t>
  </si>
  <si>
    <t xml:space="preserve">Odkaz na hmot. položky pořadí 29 : 4,93366 : </t>
  </si>
  <si>
    <t>41,06323</t>
  </si>
  <si>
    <t>274313621R00</t>
  </si>
  <si>
    <t>Beton základových pasů prostý třídy C 20/25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</si>
  <si>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</si>
  <si>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</si>
  <si>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</si>
  <si>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274351216R00</t>
  </si>
  <si>
    <t>Bednění stěn základových pasů odstranění</t>
  </si>
  <si>
    <t>275313621R00</t>
  </si>
  <si>
    <t>Beton základových patek prostý třídy C 20/25</t>
  </si>
  <si>
    <t xml:space="preserve">3*,5*,8*,5 : </t>
  </si>
  <si>
    <t>0,6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</si>
  <si>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</si>
  <si>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</si>
  <si>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</si>
  <si>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 xml:space="preserve">3*(,5+,8)*2*,5 : </t>
  </si>
  <si>
    <t>3,9</t>
  </si>
  <si>
    <t>275351216R00</t>
  </si>
  <si>
    <t>Bednění stěn základových patek odstranění</t>
  </si>
  <si>
    <t xml:space="preserve">Odkaz na mn. položky pořadí 25 : 3,90000 : </t>
  </si>
  <si>
    <t xml:space="preserve">Odkaz na mn. položky pořadí 14 : 16,25000 : </t>
  </si>
  <si>
    <t>16,25</t>
  </si>
  <si>
    <t>767654210R00</t>
  </si>
  <si>
    <t>Montáž vrat posuvných, osazených do ocelové konstrukce, o ploše do 6 m2</t>
  </si>
  <si>
    <t>včetně dokončení okování dvířek průchodových,</t>
  </si>
  <si>
    <t>767914130-1</t>
  </si>
  <si>
    <t>Výroba a montáž oplocení rámového H do 2,0 m vč. sloupků dle PD a TZ vč. kotvení sloupků na chemickou kotvu</t>
  </si>
  <si>
    <t>4,2*2+1,35+3,6+3,6+2*3,6+2,7+1,65</t>
  </si>
  <si>
    <t>28,5</t>
  </si>
  <si>
    <t>767995105R1</t>
  </si>
  <si>
    <t>Výroba a montáž kov. atypických konstr. do 100 kg nové bilboardy dle PD a TZ vč. sloupků</t>
  </si>
  <si>
    <t>767995105R2</t>
  </si>
  <si>
    <t>Výroba a montáž kov. atypických konstr. do 100 kg nový informační panel MENDELU dle PD a TZ vč. sloupků</t>
  </si>
  <si>
    <t>998767201R00</t>
  </si>
  <si>
    <t>M22-1</t>
  </si>
  <si>
    <t>Přeložka  optického a metalického kabelu správce (BKOM) vč zemních prací</t>
  </si>
  <si>
    <t>M21-2</t>
  </si>
  <si>
    <t>Revize elektro</t>
  </si>
  <si>
    <t>kpl</t>
  </si>
  <si>
    <t>M21-3</t>
  </si>
  <si>
    <t>Zprovoznění brány</t>
  </si>
  <si>
    <t>hod</t>
  </si>
  <si>
    <t>M21-4</t>
  </si>
  <si>
    <t>Propojení se stávajícím systémem</t>
  </si>
  <si>
    <t>767995107R3</t>
  </si>
  <si>
    <t>Výroba a montáž kov. atypických konstr. do 500 kg Turniket dle PD a TZ</t>
  </si>
  <si>
    <t>220271509-4</t>
  </si>
  <si>
    <t>montáž elektrického zařízení - turniketu</t>
  </si>
  <si>
    <t>311312011R00</t>
  </si>
  <si>
    <t>Beton nadzákladových zdí prostý třídy C 25/30</t>
  </si>
  <si>
    <t>nosných, výplňových, obkladových, půdních, štítových, poprsních apod., s pomocným lešením o výšce podlahy do 1900 mm a pro zatížení 1,5 kPa,</t>
  </si>
  <si>
    <t>311351805R00</t>
  </si>
  <si>
    <t>Bednění nadzákladových zdí oboustranné za každou stranu pro beton pohledový, zřízení</t>
  </si>
  <si>
    <t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t>
  </si>
  <si>
    <t>311351806R00</t>
  </si>
  <si>
    <t>Bednění nadzákladových zdí oboustranné za každou stranu pro beton pohledový, odstranění</t>
  </si>
  <si>
    <t>998012021R00</t>
  </si>
  <si>
    <t>Přesun hmot pro budovy s nosnou konstr. monolit. výšky do 6 m</t>
  </si>
  <si>
    <t>přesun hmot pro budovy občanské výstavby (JKSO 801), budovy pro bydlení (JKSO 803) budovy pro výrobu a služby (JKSO 812) s nosnou svislou konstrukcí monolitickou betonovou tyčovou nebo plošnou</t>
  </si>
  <si>
    <t>Mendelova univerzita v Brně</t>
  </si>
  <si>
    <t>Zemědělská 1665/1</t>
  </si>
  <si>
    <t>CZ62156489</t>
  </si>
  <si>
    <t>615 00</t>
  </si>
  <si>
    <t>Brno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</si>
</sst>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8"/>
      <color indexed="1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6" fillId="0" borderId="0" xfId="0" applyFont="1" applyAlignment="1">
      <alignment wrapText="1"/>
    </xf>
    <xf numFmtId="0" fontId="6" fillId="0" borderId="0" xfId="0" applyFont="1"/>
    <xf numFmtId="49" fontId="0" fillId="0" borderId="0" xfId="0" applyNumberFormat="1"/>
    <xf numFmtId="0" fontId="1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7" fillId="5" borderId="28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8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8" fillId="0" borderId="0" xfId="0" applyFont="1" applyAlignment="1">
      <alignment vertical="top"/>
    </xf>
    <xf numFmtId="49" fontId="18" fillId="0" borderId="0" xfId="0" applyNumberFormat="1" applyFont="1" applyAlignment="1">
      <alignment vertical="top"/>
    </xf>
    <xf numFmtId="165" fontId="18" fillId="0" borderId="0" xfId="0" applyNumberFormat="1" applyFont="1" applyAlignment="1">
      <alignment vertical="top" shrinkToFit="1"/>
    </xf>
    <xf numFmtId="4" fontId="18" fillId="0" borderId="0" xfId="0" applyNumberFormat="1" applyFont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8" fillId="0" borderId="38" xfId="0" applyFont="1" applyBorder="1" applyAlignment="1">
      <alignment vertical="top"/>
    </xf>
    <xf numFmtId="49" fontId="18" fillId="0" borderId="39" xfId="0" applyNumberFormat="1" applyFont="1" applyBorder="1" applyAlignment="1">
      <alignment vertical="top"/>
    </xf>
    <xf numFmtId="0" fontId="18" fillId="0" borderId="39" xfId="0" applyFont="1" applyBorder="1" applyAlignment="1">
      <alignment horizontal="center" vertical="top" shrinkToFit="1"/>
    </xf>
    <xf numFmtId="165" fontId="18" fillId="0" borderId="39" xfId="0" applyNumberFormat="1" applyFont="1" applyBorder="1" applyAlignment="1">
      <alignment vertical="top" shrinkToFit="1"/>
    </xf>
    <xf numFmtId="4" fontId="18" fillId="4" borderId="39" xfId="0" applyNumberFormat="1" applyFont="1" applyFill="1" applyBorder="1" applyAlignment="1" applyProtection="1">
      <alignment vertical="top" shrinkToFit="1"/>
      <protection locked="0"/>
    </xf>
    <xf numFmtId="4" fontId="18" fillId="0" borderId="39" xfId="0" applyNumberFormat="1" applyFont="1" applyBorder="1" applyAlignment="1">
      <alignment vertical="top" shrinkToFit="1"/>
    </xf>
    <xf numFmtId="4" fontId="18" fillId="0" borderId="40" xfId="0" applyNumberFormat="1" applyFont="1" applyBorder="1" applyAlignment="1">
      <alignment vertical="top" shrinkToFit="1"/>
    </xf>
    <xf numFmtId="0" fontId="18" fillId="0" borderId="41" xfId="0" applyFont="1" applyBorder="1" applyAlignment="1">
      <alignment vertical="top"/>
    </xf>
    <xf numFmtId="49" fontId="18" fillId="0" borderId="42" xfId="0" applyNumberFormat="1" applyFont="1" applyBorder="1" applyAlignment="1">
      <alignment vertical="top"/>
    </xf>
    <xf numFmtId="0" fontId="18" fillId="0" borderId="42" xfId="0" applyFont="1" applyBorder="1" applyAlignment="1">
      <alignment horizontal="center" vertical="top" shrinkToFit="1"/>
    </xf>
    <xf numFmtId="165" fontId="18" fillId="0" borderId="42" xfId="0" applyNumberFormat="1" applyFont="1" applyBorder="1" applyAlignment="1">
      <alignment vertical="top" shrinkToFit="1"/>
    </xf>
    <xf numFmtId="4" fontId="18" fillId="4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8" fillId="0" borderId="43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8" fillId="0" borderId="42" xfId="0" applyNumberFormat="1" applyFont="1" applyBorder="1" applyAlignment="1">
      <alignment horizontal="left" vertical="top" wrapText="1"/>
    </xf>
    <xf numFmtId="49" fontId="18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9" fillId="0" borderId="0" xfId="0" applyNumberFormat="1" applyFont="1" applyAlignment="1">
      <alignment horizontal="center" vertical="top" wrapText="1" shrinkToFit="1"/>
    </xf>
    <xf numFmtId="165" fontId="19" fillId="0" borderId="0" xfId="0" applyNumberFormat="1" applyFont="1" applyAlignment="1">
      <alignment vertical="top" wrapText="1" shrinkToFit="1"/>
    </xf>
    <xf numFmtId="0" fontId="20" fillId="0" borderId="0" xfId="0" applyFont="1" applyAlignment="1">
      <alignment wrapText="1"/>
    </xf>
    <xf numFmtId="165" fontId="19" fillId="0" borderId="0" xfId="0" quotePrefix="1" applyNumberFormat="1" applyFont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vertical="top" wrapText="1"/>
    </xf>
    <xf numFmtId="0" fontId="21" fillId="0" borderId="18" xfId="0" applyFont="1" applyBorder="1" applyAlignment="1">
      <alignment horizontal="left" vertical="top" wrapText="1"/>
    </xf>
    <xf numFmtId="0" fontId="21" fillId="0" borderId="18" xfId="0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37</v>
      </c>
    </row>
    <row r="2" spans="1:7" ht="57.75" customHeight="1" x14ac:dyDescent="0.2">
      <c r="A2" s="194" t="s">
        <v>38</v>
      </c>
      <c r="B2" s="194"/>
      <c r="C2" s="194"/>
      <c r="D2" s="194"/>
      <c r="E2" s="194"/>
      <c r="F2" s="194"/>
      <c r="G2" s="194"/>
    </row>
  </sheetData>
  <sheetProtection algorithmName="SHA-512" hashValue="DAf2wE4y9xNoD3x2sz60fIcE0w70AtYUTiNSt6CrKCtxPj90U3Ze95u3v2FjA7EjQ/zhOeKQV2lBDE9jIBe23g==" saltValue="GRJ0KRsudU7P/NQxuIpeq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134"/>
  <sheetViews>
    <sheetView tabSelected="1" topLeftCell="B1" zoomScaleNormal="100" zoomScaleSheetLayoutView="75" workbookViewId="0">
      <selection activeCell="F41" sqref="F41:H4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" customWidth="1"/>
  </cols>
  <sheetData>
    <row r="1" spans="1:15" ht="33.75" customHeight="1" x14ac:dyDescent="0.2">
      <c r="A1" s="47" t="s">
        <v>35</v>
      </c>
      <c r="B1" s="222" t="s">
        <v>40</v>
      </c>
      <c r="C1" s="223"/>
      <c r="D1" s="223"/>
      <c r="E1" s="223"/>
      <c r="F1" s="223"/>
      <c r="G1" s="223"/>
      <c r="H1" s="223"/>
      <c r="I1" s="223"/>
      <c r="J1" s="224"/>
    </row>
    <row r="2" spans="1:15" ht="36" customHeight="1" x14ac:dyDescent="0.2">
      <c r="A2" s="2"/>
      <c r="B2" s="76" t="s">
        <v>22</v>
      </c>
      <c r="C2" s="77"/>
      <c r="D2" s="78" t="s">
        <v>42</v>
      </c>
      <c r="E2" s="228" t="s">
        <v>43</v>
      </c>
      <c r="F2" s="229"/>
      <c r="G2" s="229"/>
      <c r="H2" s="229"/>
      <c r="I2" s="229"/>
      <c r="J2" s="230"/>
      <c r="O2" s="1"/>
    </row>
    <row r="3" spans="1:15" ht="27" hidden="1" customHeight="1" x14ac:dyDescent="0.2">
      <c r="A3" s="2"/>
      <c r="B3" s="79"/>
      <c r="C3" s="77"/>
      <c r="D3" s="80"/>
      <c r="E3" s="231"/>
      <c r="F3" s="232"/>
      <c r="G3" s="232"/>
      <c r="H3" s="232"/>
      <c r="I3" s="232"/>
      <c r="J3" s="233"/>
    </row>
    <row r="4" spans="1:15" ht="23.25" customHeight="1" x14ac:dyDescent="0.2">
      <c r="A4" s="2"/>
      <c r="B4" s="81"/>
      <c r="C4" s="82"/>
      <c r="D4" s="83"/>
      <c r="E4" s="240"/>
      <c r="F4" s="240"/>
      <c r="G4" s="240"/>
      <c r="H4" s="240"/>
      <c r="I4" s="240"/>
      <c r="J4" s="241"/>
    </row>
    <row r="5" spans="1:15" ht="24" customHeight="1" x14ac:dyDescent="0.2">
      <c r="A5" s="2"/>
      <c r="B5" s="31" t="s">
        <v>41</v>
      </c>
      <c r="D5" s="244" t="s">
        <v>710</v>
      </c>
      <c r="E5" s="245"/>
      <c r="F5" s="245"/>
      <c r="G5" s="245"/>
      <c r="H5" s="18" t="s">
        <v>39</v>
      </c>
      <c r="I5" s="22">
        <v>62156489</v>
      </c>
      <c r="J5" s="8"/>
    </row>
    <row r="6" spans="1:15" ht="15.75" customHeight="1" x14ac:dyDescent="0.2">
      <c r="A6" s="2"/>
      <c r="B6" s="28"/>
      <c r="C6" s="55"/>
      <c r="D6" s="202" t="s">
        <v>711</v>
      </c>
      <c r="E6" s="203"/>
      <c r="F6" s="203"/>
      <c r="G6" s="203"/>
      <c r="H6" s="18" t="s">
        <v>33</v>
      </c>
      <c r="I6" s="22" t="s">
        <v>712</v>
      </c>
      <c r="J6" s="8"/>
    </row>
    <row r="7" spans="1:15" ht="15.75" customHeight="1" x14ac:dyDescent="0.2">
      <c r="A7" s="2"/>
      <c r="B7" s="29"/>
      <c r="C7" s="56"/>
      <c r="D7" s="53" t="s">
        <v>713</v>
      </c>
      <c r="E7" s="204" t="s">
        <v>714</v>
      </c>
      <c r="F7" s="205"/>
      <c r="G7" s="205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39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33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35"/>
      <c r="E11" s="235"/>
      <c r="F11" s="235"/>
      <c r="G11" s="235"/>
      <c r="H11" s="18" t="s">
        <v>39</v>
      </c>
      <c r="I11" s="84"/>
      <c r="J11" s="8"/>
    </row>
    <row r="12" spans="1:15" ht="15.75" customHeight="1" x14ac:dyDescent="0.2">
      <c r="A12" s="2"/>
      <c r="B12" s="28"/>
      <c r="C12" s="55"/>
      <c r="D12" s="239"/>
      <c r="E12" s="239"/>
      <c r="F12" s="239"/>
      <c r="G12" s="239"/>
      <c r="H12" s="18" t="s">
        <v>33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242"/>
      <c r="F13" s="243"/>
      <c r="G13" s="243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31</v>
      </c>
      <c r="C15" s="61"/>
      <c r="D15" s="54"/>
      <c r="E15" s="234"/>
      <c r="F15" s="234"/>
      <c r="G15" s="236"/>
      <c r="H15" s="236"/>
      <c r="I15" s="236" t="s">
        <v>28</v>
      </c>
      <c r="J15" s="237"/>
    </row>
    <row r="16" spans="1:15" ht="23.25" customHeight="1" x14ac:dyDescent="0.2">
      <c r="A16" s="143" t="s">
        <v>23</v>
      </c>
      <c r="B16" s="38" t="s">
        <v>23</v>
      </c>
      <c r="C16" s="62"/>
      <c r="D16" s="63"/>
      <c r="E16" s="211"/>
      <c r="F16" s="212"/>
      <c r="G16" s="211"/>
      <c r="H16" s="212"/>
      <c r="I16" s="211">
        <f>SUMIF(F112:F130,A16,I112:I130)+SUMIF(F112:F130,"PSU",I112:I130)</f>
        <v>0</v>
      </c>
      <c r="J16" s="213"/>
    </row>
    <row r="17" spans="1:10" ht="23.25" customHeight="1" x14ac:dyDescent="0.2">
      <c r="A17" s="143" t="s">
        <v>24</v>
      </c>
      <c r="B17" s="38" t="s">
        <v>24</v>
      </c>
      <c r="C17" s="62"/>
      <c r="D17" s="63"/>
      <c r="E17" s="211"/>
      <c r="F17" s="212"/>
      <c r="G17" s="211"/>
      <c r="H17" s="212"/>
      <c r="I17" s="211">
        <f>SUMIF(F112:F130,A17,I112:I130)</f>
        <v>0</v>
      </c>
      <c r="J17" s="213"/>
    </row>
    <row r="18" spans="1:10" ht="23.25" customHeight="1" x14ac:dyDescent="0.2">
      <c r="A18" s="143" t="s">
        <v>25</v>
      </c>
      <c r="B18" s="38" t="s">
        <v>25</v>
      </c>
      <c r="C18" s="62"/>
      <c r="D18" s="63"/>
      <c r="E18" s="211"/>
      <c r="F18" s="212"/>
      <c r="G18" s="211"/>
      <c r="H18" s="212"/>
      <c r="I18" s="211">
        <f>SUMIF(F112:F130,A18,I112:I130)</f>
        <v>0</v>
      </c>
      <c r="J18" s="213"/>
    </row>
    <row r="19" spans="1:10" ht="23.25" customHeight="1" x14ac:dyDescent="0.2">
      <c r="A19" s="143" t="s">
        <v>145</v>
      </c>
      <c r="B19" s="38" t="s">
        <v>26</v>
      </c>
      <c r="C19" s="62"/>
      <c r="D19" s="63"/>
      <c r="E19" s="211"/>
      <c r="F19" s="212"/>
      <c r="G19" s="211"/>
      <c r="H19" s="212"/>
      <c r="I19" s="211">
        <f>SUMIF(F112:F130,A19,I112:I130)</f>
        <v>0</v>
      </c>
      <c r="J19" s="213"/>
    </row>
    <row r="20" spans="1:10" ht="23.25" customHeight="1" x14ac:dyDescent="0.2">
      <c r="A20" s="143" t="s">
        <v>146</v>
      </c>
      <c r="B20" s="38" t="s">
        <v>27</v>
      </c>
      <c r="C20" s="62"/>
      <c r="D20" s="63"/>
      <c r="E20" s="211"/>
      <c r="F20" s="212"/>
      <c r="G20" s="211"/>
      <c r="H20" s="212"/>
      <c r="I20" s="211">
        <f>SUMIF(F112:F130,A20,I112:I130)</f>
        <v>0</v>
      </c>
      <c r="J20" s="213"/>
    </row>
    <row r="21" spans="1:10" ht="23.25" customHeight="1" x14ac:dyDescent="0.2">
      <c r="A21" s="2"/>
      <c r="B21" s="48" t="s">
        <v>28</v>
      </c>
      <c r="C21" s="64"/>
      <c r="D21" s="65"/>
      <c r="E21" s="214"/>
      <c r="F21" s="238"/>
      <c r="G21" s="214"/>
      <c r="H21" s="238"/>
      <c r="I21" s="214">
        <f>SUM(I16:J20)</f>
        <v>0</v>
      </c>
      <c r="J21" s="215"/>
    </row>
    <row r="22" spans="1:10" ht="33" customHeight="1" x14ac:dyDescent="0.2">
      <c r="A22" s="2"/>
      <c r="B22" s="42" t="s">
        <v>32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12</v>
      </c>
      <c r="F23" s="39" t="s">
        <v>0</v>
      </c>
      <c r="G23" s="209">
        <f>ZakladDPHSniVypocet</f>
        <v>0</v>
      </c>
      <c r="H23" s="210"/>
      <c r="I23" s="210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207">
        <f>I23*E23/100</f>
        <v>0</v>
      </c>
      <c r="H24" s="208"/>
      <c r="I24" s="208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09">
        <f>ZakladDPHZaklVypocet</f>
        <v>0</v>
      </c>
      <c r="H25" s="210"/>
      <c r="I25" s="210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25">
        <f>I25*E25/100</f>
        <v>0</v>
      </c>
      <c r="H26" s="226"/>
      <c r="I26" s="226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27">
        <f>CenaCelkemBezDPH-(ZakladDPHSni+ZakladDPHZakl)</f>
        <v>0</v>
      </c>
      <c r="H27" s="227"/>
      <c r="I27" s="227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5" t="s">
        <v>34</v>
      </c>
      <c r="C28" s="116"/>
      <c r="D28" s="116"/>
      <c r="E28" s="117"/>
      <c r="F28" s="118"/>
      <c r="G28" s="217">
        <f>ZakladDPHZakl*1.21</f>
        <v>0</v>
      </c>
      <c r="H28" s="217"/>
      <c r="I28" s="217"/>
      <c r="J28" s="119" t="str">
        <f t="shared" si="0"/>
        <v>CZK</v>
      </c>
    </row>
    <row r="29" spans="1:10" ht="27.75" hidden="1" customHeight="1" thickBot="1" x14ac:dyDescent="0.25">
      <c r="A29" s="2"/>
      <c r="B29" s="115" t="s">
        <v>34</v>
      </c>
      <c r="C29" s="120"/>
      <c r="D29" s="120"/>
      <c r="E29" s="120"/>
      <c r="F29" s="121"/>
      <c r="G29" s="216">
        <f>ZakladDPHSni+DPHSni+ZakladDPHZakl+DPHZakl+Zaokrouhleni</f>
        <v>0</v>
      </c>
      <c r="H29" s="216"/>
      <c r="I29" s="216"/>
      <c r="J29" s="122" t="s">
        <v>82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8"/>
      <c r="E34" s="219"/>
      <c r="G34" s="220"/>
      <c r="H34" s="221"/>
      <c r="I34" s="221"/>
      <c r="J34" s="25"/>
    </row>
    <row r="35" spans="1:10" ht="12.75" customHeight="1" x14ac:dyDescent="0.2">
      <c r="A35" s="2"/>
      <c r="B35" s="2"/>
      <c r="D35" s="206" t="s">
        <v>2</v>
      </c>
      <c r="E35" s="206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36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6" t="s">
        <v>1</v>
      </c>
      <c r="J38" s="97" t="s">
        <v>0</v>
      </c>
    </row>
    <row r="39" spans="1:10" ht="25.5" hidden="1" customHeight="1" x14ac:dyDescent="0.2">
      <c r="A39" s="87">
        <v>1</v>
      </c>
      <c r="B39" s="98" t="s">
        <v>44</v>
      </c>
      <c r="C39" s="198"/>
      <c r="D39" s="198"/>
      <c r="E39" s="198"/>
      <c r="F39" s="99">
        <f>'00 01 Pol'!AE31+'D.1.1. 01 Pol'!AE61+'D.1.1. 02 Pol'!AE59+'D.1.1. 03 Pol'!AE42+'D.1.1. 04 Pol'!AE28+'D.1.3. 01 Pol'!AE63+'D.1.3. 02 Pol'!AE24+'D.1.9. 02 Pol'!AE43+'D.1.9. 03 Pol'!AE40+'D.1.9. 04 Pol'!AE70+'D.1.9. 05 Pol'!AE43+'D.1.9. 06 Pol'!AE30+'D.1.9. 08 Pol'!AE12+'D.1.9. 09 Pol'!AE71+'D.1.9. 10 Pol'!AE88+'D.1.9. 11 Pol'!AE29+'D.1.9. 12 Pol'!AE23</f>
        <v>0</v>
      </c>
      <c r="G39" s="100">
        <f>'00 01 Pol'!AF31+'D.1.1. 01 Pol'!AF61+'D.1.1. 02 Pol'!AF59+'D.1.1. 03 Pol'!AF42+'D.1.1. 04 Pol'!AF28+'D.1.3. 01 Pol'!AF63+'D.1.3. 02 Pol'!AF24+'D.1.9. 02 Pol'!AF43+'D.1.9. 03 Pol'!AF40+'D.1.9. 04 Pol'!AF70+'D.1.9. 05 Pol'!AF43+'D.1.9. 06 Pol'!AF30+'D.1.9. 08 Pol'!AF12+'D.1.9. 09 Pol'!AF71+'D.1.9. 10 Pol'!AF88+'D.1.9. 11 Pol'!AF29+'D.1.9. 12 Pol'!AF23</f>
        <v>0</v>
      </c>
      <c r="H39" s="101"/>
      <c r="I39" s="102">
        <f>F39+G39+H39</f>
        <v>0</v>
      </c>
      <c r="J39" s="103" t="str">
        <f>IF(CenaCelkemVypocet=0,"",I39/CenaCelkemVypocet*100)</f>
        <v/>
      </c>
    </row>
    <row r="40" spans="1:10" ht="25.5" customHeight="1" x14ac:dyDescent="0.2">
      <c r="A40" s="87">
        <v>2</v>
      </c>
      <c r="B40" s="104"/>
      <c r="C40" s="201" t="s">
        <v>45</v>
      </c>
      <c r="D40" s="201"/>
      <c r="E40" s="201"/>
      <c r="F40" s="105"/>
      <c r="G40" s="106"/>
      <c r="H40" s="106"/>
      <c r="I40" s="107"/>
      <c r="J40" s="108"/>
    </row>
    <row r="41" spans="1:10" ht="25.5" customHeight="1" x14ac:dyDescent="0.2">
      <c r="A41" s="87">
        <v>2</v>
      </c>
      <c r="B41" s="104" t="s">
        <v>46</v>
      </c>
      <c r="C41" s="201" t="s">
        <v>47</v>
      </c>
      <c r="D41" s="201"/>
      <c r="E41" s="201"/>
      <c r="F41" s="105">
        <f>'00 01 Pol'!AE31</f>
        <v>0</v>
      </c>
      <c r="G41" s="106">
        <f>'00 01 Pol'!AF31</f>
        <v>0</v>
      </c>
      <c r="H41" s="106"/>
      <c r="I41" s="107">
        <f t="shared" ref="I41:I61" si="1">F41+G41+H41</f>
        <v>0</v>
      </c>
      <c r="J41" s="108" t="str">
        <f t="shared" ref="J41:J61" si="2">IF(CenaCelkemVypocet=0,"",I41/CenaCelkemVypocet*100)</f>
        <v/>
      </c>
    </row>
    <row r="42" spans="1:10" ht="25.5" customHeight="1" x14ac:dyDescent="0.2">
      <c r="A42" s="87">
        <v>3</v>
      </c>
      <c r="B42" s="109" t="s">
        <v>48</v>
      </c>
      <c r="C42" s="198" t="s">
        <v>47</v>
      </c>
      <c r="D42" s="198"/>
      <c r="E42" s="198"/>
      <c r="F42" s="110">
        <f>'00 01 Pol'!AE31</f>
        <v>0</v>
      </c>
      <c r="G42" s="101">
        <f>'00 01 Pol'!AF31</f>
        <v>0</v>
      </c>
      <c r="H42" s="101"/>
      <c r="I42" s="102">
        <f t="shared" si="1"/>
        <v>0</v>
      </c>
      <c r="J42" s="103" t="str">
        <f t="shared" si="2"/>
        <v/>
      </c>
    </row>
    <row r="43" spans="1:10" ht="25.5" customHeight="1" x14ac:dyDescent="0.2">
      <c r="A43" s="87">
        <v>2</v>
      </c>
      <c r="B43" s="104" t="s">
        <v>49</v>
      </c>
      <c r="C43" s="201" t="s">
        <v>50</v>
      </c>
      <c r="D43" s="201"/>
      <c r="E43" s="201"/>
      <c r="F43" s="105">
        <f>'D.1.1. 01 Pol'!AE61+'D.1.1. 02 Pol'!AE59+'D.1.1. 03 Pol'!AE42+'D.1.1. 04 Pol'!AE28</f>
        <v>0</v>
      </c>
      <c r="G43" s="106">
        <f>'D.1.1. 01 Pol'!AF61+'D.1.1. 02 Pol'!AF59+'D.1.1. 03 Pol'!AF42+'D.1.1. 04 Pol'!AF28</f>
        <v>0</v>
      </c>
      <c r="H43" s="106"/>
      <c r="I43" s="107">
        <f t="shared" si="1"/>
        <v>0</v>
      </c>
      <c r="J43" s="108" t="str">
        <f t="shared" si="2"/>
        <v/>
      </c>
    </row>
    <row r="44" spans="1:10" ht="25.5" customHeight="1" x14ac:dyDescent="0.2">
      <c r="A44" s="87">
        <v>3</v>
      </c>
      <c r="B44" s="109" t="s">
        <v>48</v>
      </c>
      <c r="C44" s="198" t="s">
        <v>51</v>
      </c>
      <c r="D44" s="198"/>
      <c r="E44" s="198"/>
      <c r="F44" s="110">
        <f>'D.1.1. 01 Pol'!AE61</f>
        <v>0</v>
      </c>
      <c r="G44" s="101">
        <f>'D.1.1. 01 Pol'!AF61</f>
        <v>0</v>
      </c>
      <c r="H44" s="101"/>
      <c r="I44" s="102">
        <f t="shared" si="1"/>
        <v>0</v>
      </c>
      <c r="J44" s="103" t="str">
        <f t="shared" si="2"/>
        <v/>
      </c>
    </row>
    <row r="45" spans="1:10" ht="25.5" customHeight="1" x14ac:dyDescent="0.2">
      <c r="A45" s="87">
        <v>3</v>
      </c>
      <c r="B45" s="109" t="s">
        <v>52</v>
      </c>
      <c r="C45" s="198" t="s">
        <v>53</v>
      </c>
      <c r="D45" s="198"/>
      <c r="E45" s="198"/>
      <c r="F45" s="110">
        <f>'D.1.1. 02 Pol'!AE59</f>
        <v>0</v>
      </c>
      <c r="G45" s="101">
        <f>'D.1.1. 02 Pol'!AF59</f>
        <v>0</v>
      </c>
      <c r="H45" s="101"/>
      <c r="I45" s="102">
        <f t="shared" si="1"/>
        <v>0</v>
      </c>
      <c r="J45" s="103" t="str">
        <f t="shared" si="2"/>
        <v/>
      </c>
    </row>
    <row r="46" spans="1:10" ht="25.5" customHeight="1" x14ac:dyDescent="0.2">
      <c r="A46" s="87">
        <v>3</v>
      </c>
      <c r="B46" s="109" t="s">
        <v>54</v>
      </c>
      <c r="C46" s="198" t="s">
        <v>55</v>
      </c>
      <c r="D46" s="198"/>
      <c r="E46" s="198"/>
      <c r="F46" s="110">
        <f>'D.1.1. 03 Pol'!AE42</f>
        <v>0</v>
      </c>
      <c r="G46" s="101">
        <f>'D.1.1. 03 Pol'!AF42</f>
        <v>0</v>
      </c>
      <c r="H46" s="101"/>
      <c r="I46" s="102">
        <f t="shared" si="1"/>
        <v>0</v>
      </c>
      <c r="J46" s="103" t="str">
        <f t="shared" si="2"/>
        <v/>
      </c>
    </row>
    <row r="47" spans="1:10" ht="25.5" customHeight="1" x14ac:dyDescent="0.2">
      <c r="A47" s="87">
        <v>3</v>
      </c>
      <c r="B47" s="109" t="s">
        <v>56</v>
      </c>
      <c r="C47" s="198" t="s">
        <v>57</v>
      </c>
      <c r="D47" s="198"/>
      <c r="E47" s="198"/>
      <c r="F47" s="110">
        <f>'D.1.1. 04 Pol'!AE28</f>
        <v>0</v>
      </c>
      <c r="G47" s="101">
        <f>'D.1.1. 04 Pol'!AF28</f>
        <v>0</v>
      </c>
      <c r="H47" s="101"/>
      <c r="I47" s="102">
        <f t="shared" si="1"/>
        <v>0</v>
      </c>
      <c r="J47" s="103" t="str">
        <f t="shared" si="2"/>
        <v/>
      </c>
    </row>
    <row r="48" spans="1:10" ht="25.5" customHeight="1" x14ac:dyDescent="0.2">
      <c r="A48" s="87">
        <v>2</v>
      </c>
      <c r="B48" s="104" t="s">
        <v>58</v>
      </c>
      <c r="C48" s="201" t="s">
        <v>59</v>
      </c>
      <c r="D48" s="201"/>
      <c r="E48" s="201"/>
      <c r="F48" s="105">
        <f>'D.1.3. 01 Pol'!AE63+'D.1.3. 02 Pol'!AE24</f>
        <v>0</v>
      </c>
      <c r="G48" s="106">
        <f>'D.1.3. 01 Pol'!AF63+'D.1.3. 02 Pol'!AF24</f>
        <v>0</v>
      </c>
      <c r="H48" s="106"/>
      <c r="I48" s="107">
        <f t="shared" si="1"/>
        <v>0</v>
      </c>
      <c r="J48" s="108" t="str">
        <f t="shared" si="2"/>
        <v/>
      </c>
    </row>
    <row r="49" spans="1:10" ht="25.5" customHeight="1" x14ac:dyDescent="0.2">
      <c r="A49" s="87">
        <v>3</v>
      </c>
      <c r="B49" s="109" t="s">
        <v>48</v>
      </c>
      <c r="C49" s="198" t="s">
        <v>60</v>
      </c>
      <c r="D49" s="198"/>
      <c r="E49" s="198"/>
      <c r="F49" s="110">
        <f>'D.1.3. 01 Pol'!AE63</f>
        <v>0</v>
      </c>
      <c r="G49" s="101">
        <f>'D.1.3. 01 Pol'!AF63</f>
        <v>0</v>
      </c>
      <c r="H49" s="101"/>
      <c r="I49" s="102">
        <f t="shared" si="1"/>
        <v>0</v>
      </c>
      <c r="J49" s="103" t="str">
        <f t="shared" si="2"/>
        <v/>
      </c>
    </row>
    <row r="50" spans="1:10" ht="25.5" customHeight="1" x14ac:dyDescent="0.2">
      <c r="A50" s="87">
        <v>3</v>
      </c>
      <c r="B50" s="109" t="s">
        <v>52</v>
      </c>
      <c r="C50" s="198" t="s">
        <v>61</v>
      </c>
      <c r="D50" s="198"/>
      <c r="E50" s="198"/>
      <c r="F50" s="110">
        <f>'D.1.3. 02 Pol'!AE24</f>
        <v>0</v>
      </c>
      <c r="G50" s="101">
        <f>'D.1.3. 02 Pol'!AF24</f>
        <v>0</v>
      </c>
      <c r="H50" s="101"/>
      <c r="I50" s="102">
        <f t="shared" si="1"/>
        <v>0</v>
      </c>
      <c r="J50" s="103" t="str">
        <f t="shared" si="2"/>
        <v/>
      </c>
    </row>
    <row r="51" spans="1:10" ht="25.5" customHeight="1" x14ac:dyDescent="0.2">
      <c r="A51" s="87">
        <v>2</v>
      </c>
      <c r="B51" s="104" t="s">
        <v>62</v>
      </c>
      <c r="C51" s="201" t="s">
        <v>63</v>
      </c>
      <c r="D51" s="201"/>
      <c r="E51" s="201"/>
      <c r="F51" s="105">
        <f>'D.1.9. 02 Pol'!AE43+'D.1.9. 03 Pol'!AE40+'D.1.9. 04 Pol'!AE70+'D.1.9. 05 Pol'!AE43+'D.1.9. 06 Pol'!AE30+'D.1.9. 08 Pol'!AE12+'D.1.9. 09 Pol'!AE71+'D.1.9. 10 Pol'!AE88+'D.1.9. 11 Pol'!AE29+'D.1.9. 12 Pol'!AE23</f>
        <v>0</v>
      </c>
      <c r="G51" s="106">
        <f>'D.1.9. 02 Pol'!AF43+'D.1.9. 03 Pol'!AF40+'D.1.9. 04 Pol'!AF70+'D.1.9. 05 Pol'!AF43+'D.1.9. 06 Pol'!AF30+'D.1.9. 08 Pol'!AF12+'D.1.9. 09 Pol'!AF71+'D.1.9. 10 Pol'!AF88+'D.1.9. 11 Pol'!AF29+'D.1.9. 12 Pol'!AF23</f>
        <v>0</v>
      </c>
      <c r="H51" s="106"/>
      <c r="I51" s="107">
        <f t="shared" si="1"/>
        <v>0</v>
      </c>
      <c r="J51" s="108" t="str">
        <f t="shared" si="2"/>
        <v/>
      </c>
    </row>
    <row r="52" spans="1:10" ht="25.5" customHeight="1" x14ac:dyDescent="0.2">
      <c r="A52" s="87">
        <v>3</v>
      </c>
      <c r="B52" s="109" t="s">
        <v>52</v>
      </c>
      <c r="C52" s="198" t="s">
        <v>64</v>
      </c>
      <c r="D52" s="198"/>
      <c r="E52" s="198"/>
      <c r="F52" s="110">
        <f>'D.1.9. 02 Pol'!AE43</f>
        <v>0</v>
      </c>
      <c r="G52" s="101">
        <f>'D.1.9. 02 Pol'!AF43</f>
        <v>0</v>
      </c>
      <c r="H52" s="101"/>
      <c r="I52" s="102">
        <f t="shared" si="1"/>
        <v>0</v>
      </c>
      <c r="J52" s="103" t="str">
        <f t="shared" si="2"/>
        <v/>
      </c>
    </row>
    <row r="53" spans="1:10" ht="25.5" customHeight="1" x14ac:dyDescent="0.2">
      <c r="A53" s="87">
        <v>3</v>
      </c>
      <c r="B53" s="109" t="s">
        <v>54</v>
      </c>
      <c r="C53" s="198" t="s">
        <v>65</v>
      </c>
      <c r="D53" s="198"/>
      <c r="E53" s="198"/>
      <c r="F53" s="110">
        <f>'D.1.9. 03 Pol'!AE40</f>
        <v>0</v>
      </c>
      <c r="G53" s="101">
        <f>'D.1.9. 03 Pol'!AF40</f>
        <v>0</v>
      </c>
      <c r="H53" s="101"/>
      <c r="I53" s="102">
        <f t="shared" si="1"/>
        <v>0</v>
      </c>
      <c r="J53" s="103" t="str">
        <f t="shared" si="2"/>
        <v/>
      </c>
    </row>
    <row r="54" spans="1:10" ht="25.5" customHeight="1" x14ac:dyDescent="0.2">
      <c r="A54" s="87">
        <v>3</v>
      </c>
      <c r="B54" s="109" t="s">
        <v>56</v>
      </c>
      <c r="C54" s="198" t="s">
        <v>66</v>
      </c>
      <c r="D54" s="198"/>
      <c r="E54" s="198"/>
      <c r="F54" s="110">
        <f>'D.1.9. 04 Pol'!AE70</f>
        <v>0</v>
      </c>
      <c r="G54" s="101">
        <f>'D.1.9. 04 Pol'!AF70</f>
        <v>0</v>
      </c>
      <c r="H54" s="101"/>
      <c r="I54" s="102">
        <f t="shared" si="1"/>
        <v>0</v>
      </c>
      <c r="J54" s="103" t="str">
        <f t="shared" si="2"/>
        <v/>
      </c>
    </row>
    <row r="55" spans="1:10" ht="25.5" customHeight="1" x14ac:dyDescent="0.2">
      <c r="A55" s="87">
        <v>3</v>
      </c>
      <c r="B55" s="109" t="s">
        <v>67</v>
      </c>
      <c r="C55" s="198" t="s">
        <v>68</v>
      </c>
      <c r="D55" s="198"/>
      <c r="E55" s="198"/>
      <c r="F55" s="110">
        <f>'D.1.9. 05 Pol'!AE43</f>
        <v>0</v>
      </c>
      <c r="G55" s="101">
        <f>'D.1.9. 05 Pol'!AF43</f>
        <v>0</v>
      </c>
      <c r="H55" s="101"/>
      <c r="I55" s="102">
        <f t="shared" si="1"/>
        <v>0</v>
      </c>
      <c r="J55" s="103" t="str">
        <f t="shared" si="2"/>
        <v/>
      </c>
    </row>
    <row r="56" spans="1:10" ht="25.5" customHeight="1" x14ac:dyDescent="0.2">
      <c r="A56" s="87">
        <v>3</v>
      </c>
      <c r="B56" s="109" t="s">
        <v>69</v>
      </c>
      <c r="C56" s="198" t="s">
        <v>70</v>
      </c>
      <c r="D56" s="198"/>
      <c r="E56" s="198"/>
      <c r="F56" s="110">
        <f>'D.1.9. 06 Pol'!AE30</f>
        <v>0</v>
      </c>
      <c r="G56" s="101">
        <f>'D.1.9. 06 Pol'!AF30</f>
        <v>0</v>
      </c>
      <c r="H56" s="101"/>
      <c r="I56" s="102">
        <f t="shared" si="1"/>
        <v>0</v>
      </c>
      <c r="J56" s="103" t="str">
        <f t="shared" si="2"/>
        <v/>
      </c>
    </row>
    <row r="57" spans="1:10" ht="25.5" customHeight="1" x14ac:dyDescent="0.2">
      <c r="A57" s="87">
        <v>3</v>
      </c>
      <c r="B57" s="109" t="s">
        <v>71</v>
      </c>
      <c r="C57" s="198" t="s">
        <v>72</v>
      </c>
      <c r="D57" s="198"/>
      <c r="E57" s="198"/>
      <c r="F57" s="110">
        <f>'D.1.9. 08 Pol'!AE12</f>
        <v>0</v>
      </c>
      <c r="G57" s="101">
        <f>'D.1.9. 08 Pol'!AF12</f>
        <v>0</v>
      </c>
      <c r="H57" s="101"/>
      <c r="I57" s="102">
        <f t="shared" si="1"/>
        <v>0</v>
      </c>
      <c r="J57" s="103" t="str">
        <f t="shared" si="2"/>
        <v/>
      </c>
    </row>
    <row r="58" spans="1:10" ht="25.5" customHeight="1" x14ac:dyDescent="0.2">
      <c r="A58" s="87">
        <v>3</v>
      </c>
      <c r="B58" s="109" t="s">
        <v>73</v>
      </c>
      <c r="C58" s="198" t="s">
        <v>74</v>
      </c>
      <c r="D58" s="198"/>
      <c r="E58" s="198"/>
      <c r="F58" s="110">
        <f>'D.1.9. 09 Pol'!AE71</f>
        <v>0</v>
      </c>
      <c r="G58" s="101">
        <f>'D.1.9. 09 Pol'!AF71</f>
        <v>0</v>
      </c>
      <c r="H58" s="101"/>
      <c r="I58" s="102">
        <f t="shared" si="1"/>
        <v>0</v>
      </c>
      <c r="J58" s="103" t="str">
        <f t="shared" si="2"/>
        <v/>
      </c>
    </row>
    <row r="59" spans="1:10" ht="25.5" customHeight="1" x14ac:dyDescent="0.2">
      <c r="A59" s="87">
        <v>3</v>
      </c>
      <c r="B59" s="109" t="s">
        <v>75</v>
      </c>
      <c r="C59" s="198" t="s">
        <v>76</v>
      </c>
      <c r="D59" s="198"/>
      <c r="E59" s="198"/>
      <c r="F59" s="110">
        <f>'D.1.9. 10 Pol'!AE88</f>
        <v>0</v>
      </c>
      <c r="G59" s="101">
        <f>'D.1.9. 10 Pol'!AF88</f>
        <v>0</v>
      </c>
      <c r="H59" s="101"/>
      <c r="I59" s="102">
        <f t="shared" si="1"/>
        <v>0</v>
      </c>
      <c r="J59" s="103" t="str">
        <f t="shared" si="2"/>
        <v/>
      </c>
    </row>
    <row r="60" spans="1:10" ht="25.5" customHeight="1" x14ac:dyDescent="0.2">
      <c r="A60" s="87">
        <v>3</v>
      </c>
      <c r="B60" s="109" t="s">
        <v>77</v>
      </c>
      <c r="C60" s="198" t="s">
        <v>78</v>
      </c>
      <c r="D60" s="198"/>
      <c r="E60" s="198"/>
      <c r="F60" s="110">
        <f>'D.1.9. 11 Pol'!AE29</f>
        <v>0</v>
      </c>
      <c r="G60" s="101">
        <f>'D.1.9. 11 Pol'!AF29</f>
        <v>0</v>
      </c>
      <c r="H60" s="101"/>
      <c r="I60" s="102">
        <f t="shared" si="1"/>
        <v>0</v>
      </c>
      <c r="J60" s="103" t="str">
        <f t="shared" si="2"/>
        <v/>
      </c>
    </row>
    <row r="61" spans="1:10" ht="25.5" customHeight="1" x14ac:dyDescent="0.2">
      <c r="A61" s="87">
        <v>3</v>
      </c>
      <c r="B61" s="109" t="s">
        <v>79</v>
      </c>
      <c r="C61" s="198" t="s">
        <v>80</v>
      </c>
      <c r="D61" s="198"/>
      <c r="E61" s="198"/>
      <c r="F61" s="110">
        <f>'D.1.9. 12 Pol'!AE23</f>
        <v>0</v>
      </c>
      <c r="G61" s="101">
        <f>'D.1.9. 12 Pol'!AF23</f>
        <v>0</v>
      </c>
      <c r="H61" s="101"/>
      <c r="I61" s="102">
        <f t="shared" si="1"/>
        <v>0</v>
      </c>
      <c r="J61" s="103" t="str">
        <f t="shared" si="2"/>
        <v/>
      </c>
    </row>
    <row r="62" spans="1:10" ht="25.5" customHeight="1" x14ac:dyDescent="0.2">
      <c r="A62" s="87"/>
      <c r="B62" s="199" t="s">
        <v>81</v>
      </c>
      <c r="C62" s="200"/>
      <c r="D62" s="200"/>
      <c r="E62" s="200"/>
      <c r="F62" s="111">
        <f>SUMIF(A39:A61,"=1",F39:F61)</f>
        <v>0</v>
      </c>
      <c r="G62" s="112">
        <f>SUMIF(A39:A61,"=1",G39:G61)</f>
        <v>0</v>
      </c>
      <c r="H62" s="112">
        <f>SUMIF(A39:A61,"=1",H39:H61)</f>
        <v>0</v>
      </c>
      <c r="I62" s="113">
        <f>SUMIF(A39:A61,"=1",I39:I61)</f>
        <v>0</v>
      </c>
      <c r="J62" s="114">
        <f>SUMIF(A39:A61,"=1",J39:J61)</f>
        <v>0</v>
      </c>
    </row>
    <row r="64" spans="1:10" x14ac:dyDescent="0.2">
      <c r="A64" t="s">
        <v>83</v>
      </c>
      <c r="B64" t="s">
        <v>84</v>
      </c>
    </row>
    <row r="65" spans="1:52" ht="25.5" x14ac:dyDescent="0.2">
      <c r="B65" s="197" t="s">
        <v>84</v>
      </c>
      <c r="C65" s="197"/>
      <c r="D65" s="197"/>
      <c r="E65" s="197"/>
      <c r="F65" s="197"/>
      <c r="G65" s="197"/>
      <c r="H65" s="197"/>
      <c r="I65" s="197"/>
      <c r="J65" s="197"/>
      <c r="AZ65" s="123" t="str">
        <f>B65</f>
        <v>Popis stavby: 2019 - Rekonstrukce komunikací, IS a zelených ploch Černá Pole MENDELU, část A „Vstup ze severovýchodu“</v>
      </c>
    </row>
    <row r="66" spans="1:52" x14ac:dyDescent="0.2">
      <c r="A66" t="s">
        <v>85</v>
      </c>
      <c r="B66" t="s">
        <v>86</v>
      </c>
    </row>
    <row r="67" spans="1:52" x14ac:dyDescent="0.2">
      <c r="B67" s="197" t="s">
        <v>87</v>
      </c>
      <c r="C67" s="197"/>
      <c r="D67" s="197"/>
      <c r="E67" s="197"/>
      <c r="F67" s="197"/>
      <c r="G67" s="197"/>
      <c r="H67" s="197"/>
      <c r="I67" s="197"/>
      <c r="J67" s="197"/>
      <c r="AZ67" s="123" t="str">
        <f>B67</f>
        <v>Popis rozpočtu: 01 - Vedlejší a ostatní náklady</v>
      </c>
    </row>
    <row r="68" spans="1:52" x14ac:dyDescent="0.2">
      <c r="A68" t="s">
        <v>88</v>
      </c>
      <c r="B68" t="s">
        <v>87</v>
      </c>
    </row>
    <row r="69" spans="1:52" x14ac:dyDescent="0.2">
      <c r="B69" s="197" t="s">
        <v>89</v>
      </c>
      <c r="C69" s="197"/>
      <c r="D69" s="197"/>
      <c r="E69" s="197"/>
      <c r="F69" s="197"/>
      <c r="G69" s="197"/>
      <c r="H69" s="197"/>
      <c r="I69" s="197"/>
      <c r="J69" s="197"/>
      <c r="AZ69" s="123" t="str">
        <f>B69</f>
        <v>Popis objektu: D.1.1. - Objekty pozemních komunikací a propustků</v>
      </c>
    </row>
    <row r="70" spans="1:52" x14ac:dyDescent="0.2">
      <c r="A70" t="s">
        <v>85</v>
      </c>
      <c r="B70" t="s">
        <v>89</v>
      </c>
    </row>
    <row r="71" spans="1:52" x14ac:dyDescent="0.2">
      <c r="A71" t="s">
        <v>88</v>
      </c>
      <c r="B71" t="s">
        <v>90</v>
      </c>
    </row>
    <row r="72" spans="1:52" x14ac:dyDescent="0.2">
      <c r="B72" s="197" t="s">
        <v>89</v>
      </c>
      <c r="C72" s="197"/>
      <c r="D72" s="197"/>
      <c r="E72" s="197"/>
      <c r="F72" s="197"/>
      <c r="G72" s="197"/>
      <c r="H72" s="197"/>
      <c r="I72" s="197"/>
      <c r="J72" s="197"/>
      <c r="AZ72" s="123" t="str">
        <f>B72</f>
        <v>Popis objektu: D.1.1. - Objekty pozemních komunikací a propustků</v>
      </c>
    </row>
    <row r="73" spans="1:52" x14ac:dyDescent="0.2">
      <c r="A73" t="s">
        <v>88</v>
      </c>
      <c r="B73" t="s">
        <v>91</v>
      </c>
    </row>
    <row r="74" spans="1:52" x14ac:dyDescent="0.2">
      <c r="B74" s="197" t="s">
        <v>89</v>
      </c>
      <c r="C74" s="197"/>
      <c r="D74" s="197"/>
      <c r="E74" s="197"/>
      <c r="F74" s="197"/>
      <c r="G74" s="197"/>
      <c r="H74" s="197"/>
      <c r="I74" s="197"/>
      <c r="J74" s="197"/>
      <c r="AZ74" s="123" t="str">
        <f>B74</f>
        <v>Popis objektu: D.1.1. - Objekty pozemních komunikací a propustků</v>
      </c>
    </row>
    <row r="75" spans="1:52" x14ac:dyDescent="0.2">
      <c r="A75" t="s">
        <v>88</v>
      </c>
      <c r="B75" t="s">
        <v>92</v>
      </c>
    </row>
    <row r="76" spans="1:52" x14ac:dyDescent="0.2">
      <c r="B76" s="197" t="s">
        <v>89</v>
      </c>
      <c r="C76" s="197"/>
      <c r="D76" s="197"/>
      <c r="E76" s="197"/>
      <c r="F76" s="197"/>
      <c r="G76" s="197"/>
      <c r="H76" s="197"/>
      <c r="I76" s="197"/>
      <c r="J76" s="197"/>
      <c r="AZ76" s="123" t="str">
        <f>B76</f>
        <v>Popis objektu: D.1.1. - Objekty pozemních komunikací a propustků</v>
      </c>
    </row>
    <row r="77" spans="1:52" x14ac:dyDescent="0.2">
      <c r="A77" t="s">
        <v>88</v>
      </c>
      <c r="B77" t="s">
        <v>93</v>
      </c>
    </row>
    <row r="78" spans="1:52" x14ac:dyDescent="0.2">
      <c r="B78" s="197" t="s">
        <v>89</v>
      </c>
      <c r="C78" s="197"/>
      <c r="D78" s="197"/>
      <c r="E78" s="197"/>
      <c r="F78" s="197"/>
      <c r="G78" s="197"/>
      <c r="H78" s="197"/>
      <c r="I78" s="197"/>
      <c r="J78" s="197"/>
      <c r="AZ78" s="123" t="str">
        <f>B78</f>
        <v>Popis objektu: D.1.1. - Objekty pozemních komunikací a propustků</v>
      </c>
    </row>
    <row r="79" spans="1:52" x14ac:dyDescent="0.2">
      <c r="A79" t="s">
        <v>85</v>
      </c>
      <c r="B79" t="s">
        <v>94</v>
      </c>
    </row>
    <row r="80" spans="1:52" x14ac:dyDescent="0.2">
      <c r="B80" s="197" t="s">
        <v>95</v>
      </c>
      <c r="C80" s="197"/>
      <c r="D80" s="197"/>
      <c r="E80" s="197"/>
      <c r="F80" s="197"/>
      <c r="G80" s="197"/>
      <c r="H80" s="197"/>
      <c r="I80" s="197"/>
      <c r="J80" s="197"/>
      <c r="AZ80" s="123" t="str">
        <f>B80</f>
        <v>Popis rozpočtu: 01 - SO 301 Dešťová kanalizace</v>
      </c>
    </row>
    <row r="81" spans="1:52" x14ac:dyDescent="0.2">
      <c r="A81" t="s">
        <v>88</v>
      </c>
      <c r="B81" t="s">
        <v>95</v>
      </c>
    </row>
    <row r="82" spans="1:52" x14ac:dyDescent="0.2">
      <c r="B82" s="197" t="s">
        <v>89</v>
      </c>
      <c r="C82" s="197"/>
      <c r="D82" s="197"/>
      <c r="E82" s="197"/>
      <c r="F82" s="197"/>
      <c r="G82" s="197"/>
      <c r="H82" s="197"/>
      <c r="I82" s="197"/>
      <c r="J82" s="197"/>
      <c r="AZ82" s="123" t="str">
        <f>B82</f>
        <v>Popis objektu: D.1.1. - Objekty pozemních komunikací a propustků</v>
      </c>
    </row>
    <row r="83" spans="1:52" x14ac:dyDescent="0.2">
      <c r="A83" t="s">
        <v>88</v>
      </c>
      <c r="B83" t="s">
        <v>96</v>
      </c>
    </row>
    <row r="84" spans="1:52" x14ac:dyDescent="0.2">
      <c r="B84" s="197" t="s">
        <v>89</v>
      </c>
      <c r="C84" s="197"/>
      <c r="D84" s="197"/>
      <c r="E84" s="197"/>
      <c r="F84" s="197"/>
      <c r="G84" s="197"/>
      <c r="H84" s="197"/>
      <c r="I84" s="197"/>
      <c r="J84" s="197"/>
      <c r="AZ84" s="123" t="str">
        <f>B84</f>
        <v>Popis objektu: D.1.1. - Objekty pozemních komunikací a propustků</v>
      </c>
    </row>
    <row r="85" spans="1:52" x14ac:dyDescent="0.2">
      <c r="A85" t="s">
        <v>85</v>
      </c>
      <c r="B85" t="s">
        <v>97</v>
      </c>
    </row>
    <row r="86" spans="1:52" x14ac:dyDescent="0.2">
      <c r="B86" s="197" t="s">
        <v>98</v>
      </c>
      <c r="C86" s="197"/>
      <c r="D86" s="197"/>
      <c r="E86" s="197"/>
      <c r="F86" s="197"/>
      <c r="G86" s="197"/>
      <c r="H86" s="197"/>
      <c r="I86" s="197"/>
      <c r="J86" s="197"/>
      <c r="AZ86" s="123" t="str">
        <f>B86</f>
        <v>Popis rozpočtu: 02 - SO 001 Stávající oplocení</v>
      </c>
    </row>
    <row r="87" spans="1:52" x14ac:dyDescent="0.2">
      <c r="A87" t="s">
        <v>88</v>
      </c>
      <c r="B87" t="s">
        <v>98</v>
      </c>
    </row>
    <row r="88" spans="1:52" x14ac:dyDescent="0.2">
      <c r="B88" s="197" t="s">
        <v>89</v>
      </c>
      <c r="C88" s="197"/>
      <c r="D88" s="197"/>
      <c r="E88" s="197"/>
      <c r="F88" s="197"/>
      <c r="G88" s="197"/>
      <c r="H88" s="197"/>
      <c r="I88" s="197"/>
      <c r="J88" s="197"/>
      <c r="AZ88" s="123" t="str">
        <f>B88</f>
        <v>Popis objektu: D.1.1. - Objekty pozemních komunikací a propustků</v>
      </c>
    </row>
    <row r="89" spans="1:52" x14ac:dyDescent="0.2">
      <c r="A89" t="s">
        <v>88</v>
      </c>
      <c r="B89" t="s">
        <v>99</v>
      </c>
    </row>
    <row r="90" spans="1:52" x14ac:dyDescent="0.2">
      <c r="B90" s="197" t="s">
        <v>89</v>
      </c>
      <c r="C90" s="197"/>
      <c r="D90" s="197"/>
      <c r="E90" s="197"/>
      <c r="F90" s="197"/>
      <c r="G90" s="197"/>
      <c r="H90" s="197"/>
      <c r="I90" s="197"/>
      <c r="J90" s="197"/>
      <c r="AZ90" s="123" t="str">
        <f>B90</f>
        <v>Popis objektu: D.1.1. - Objekty pozemních komunikací a propustků</v>
      </c>
    </row>
    <row r="91" spans="1:52" x14ac:dyDescent="0.2">
      <c r="A91" t="s">
        <v>88</v>
      </c>
      <c r="B91" t="s">
        <v>100</v>
      </c>
    </row>
    <row r="92" spans="1:52" x14ac:dyDescent="0.2">
      <c r="B92" s="197" t="s">
        <v>89</v>
      </c>
      <c r="C92" s="197"/>
      <c r="D92" s="197"/>
      <c r="E92" s="197"/>
      <c r="F92" s="197"/>
      <c r="G92" s="197"/>
      <c r="H92" s="197"/>
      <c r="I92" s="197"/>
      <c r="J92" s="197"/>
      <c r="AZ92" s="123" t="str">
        <f>B92</f>
        <v>Popis objektu: D.1.1. - Objekty pozemních komunikací a propustků</v>
      </c>
    </row>
    <row r="93" spans="1:52" x14ac:dyDescent="0.2">
      <c r="A93" t="s">
        <v>88</v>
      </c>
      <c r="B93" t="s">
        <v>101</v>
      </c>
    </row>
    <row r="94" spans="1:52" x14ac:dyDescent="0.2">
      <c r="B94" s="197" t="s">
        <v>89</v>
      </c>
      <c r="C94" s="197"/>
      <c r="D94" s="197"/>
      <c r="E94" s="197"/>
      <c r="F94" s="197"/>
      <c r="G94" s="197"/>
      <c r="H94" s="197"/>
      <c r="I94" s="197"/>
      <c r="J94" s="197"/>
      <c r="AZ94" s="123" t="str">
        <f>B94</f>
        <v>Popis objektu: D.1.1. - Objekty pozemních komunikací a propustků</v>
      </c>
    </row>
    <row r="95" spans="1:52" x14ac:dyDescent="0.2">
      <c r="A95" t="s">
        <v>88</v>
      </c>
      <c r="B95" t="s">
        <v>102</v>
      </c>
    </row>
    <row r="96" spans="1:52" x14ac:dyDescent="0.2">
      <c r="B96" s="197" t="s">
        <v>89</v>
      </c>
      <c r="C96" s="197"/>
      <c r="D96" s="197"/>
      <c r="E96" s="197"/>
      <c r="F96" s="197"/>
      <c r="G96" s="197"/>
      <c r="H96" s="197"/>
      <c r="I96" s="197"/>
      <c r="J96" s="197"/>
      <c r="AZ96" s="123" t="str">
        <f>B96</f>
        <v>Popis objektu: D.1.1. - Objekty pozemních komunikací a propustků</v>
      </c>
    </row>
    <row r="97" spans="1:52" x14ac:dyDescent="0.2">
      <c r="A97" t="s">
        <v>88</v>
      </c>
      <c r="B97" t="s">
        <v>103</v>
      </c>
    </row>
    <row r="98" spans="1:52" x14ac:dyDescent="0.2">
      <c r="B98" s="197" t="s">
        <v>89</v>
      </c>
      <c r="C98" s="197"/>
      <c r="D98" s="197"/>
      <c r="E98" s="197"/>
      <c r="F98" s="197"/>
      <c r="G98" s="197"/>
      <c r="H98" s="197"/>
      <c r="I98" s="197"/>
      <c r="J98" s="197"/>
      <c r="AZ98" s="123" t="str">
        <f>B98</f>
        <v>Popis objektu: D.1.1. - Objekty pozemních komunikací a propustků</v>
      </c>
    </row>
    <row r="99" spans="1:52" x14ac:dyDescent="0.2">
      <c r="A99" t="s">
        <v>88</v>
      </c>
      <c r="B99" t="s">
        <v>104</v>
      </c>
    </row>
    <row r="100" spans="1:52" x14ac:dyDescent="0.2">
      <c r="B100" s="197" t="s">
        <v>89</v>
      </c>
      <c r="C100" s="197"/>
      <c r="D100" s="197"/>
      <c r="E100" s="197"/>
      <c r="F100" s="197"/>
      <c r="G100" s="197"/>
      <c r="H100" s="197"/>
      <c r="I100" s="197"/>
      <c r="J100" s="197"/>
      <c r="AZ100" s="123" t="str">
        <f>B100</f>
        <v>Popis objektu: D.1.1. - Objekty pozemních komunikací a propustků</v>
      </c>
    </row>
    <row r="101" spans="1:52" x14ac:dyDescent="0.2">
      <c r="A101" t="s">
        <v>88</v>
      </c>
      <c r="B101" t="s">
        <v>105</v>
      </c>
    </row>
    <row r="102" spans="1:52" x14ac:dyDescent="0.2">
      <c r="B102" s="197" t="s">
        <v>89</v>
      </c>
      <c r="C102" s="197"/>
      <c r="D102" s="197"/>
      <c r="E102" s="197"/>
      <c r="F102" s="197"/>
      <c r="G102" s="197"/>
      <c r="H102" s="197"/>
      <c r="I102" s="197"/>
      <c r="J102" s="197"/>
      <c r="AZ102" s="123" t="str">
        <f>B102</f>
        <v>Popis objektu: D.1.1. - Objekty pozemních komunikací a propustků</v>
      </c>
    </row>
    <row r="103" spans="1:52" x14ac:dyDescent="0.2">
      <c r="A103" t="s">
        <v>88</v>
      </c>
      <c r="B103" t="s">
        <v>106</v>
      </c>
    </row>
    <row r="104" spans="1:52" x14ac:dyDescent="0.2">
      <c r="B104" s="197" t="s">
        <v>89</v>
      </c>
      <c r="C104" s="197"/>
      <c r="D104" s="197"/>
      <c r="E104" s="197"/>
      <c r="F104" s="197"/>
      <c r="G104" s="197"/>
      <c r="H104" s="197"/>
      <c r="I104" s="197"/>
      <c r="J104" s="197"/>
      <c r="AZ104" s="123" t="str">
        <f>B104</f>
        <v>Popis objektu: D.1.1. - Objekty pozemních komunikací a propustků</v>
      </c>
    </row>
    <row r="105" spans="1:52" x14ac:dyDescent="0.2">
      <c r="A105" t="s">
        <v>88</v>
      </c>
      <c r="B105" t="s">
        <v>107</v>
      </c>
    </row>
    <row r="106" spans="1:52" x14ac:dyDescent="0.2">
      <c r="B106" s="197" t="s">
        <v>89</v>
      </c>
      <c r="C106" s="197"/>
      <c r="D106" s="197"/>
      <c r="E106" s="197"/>
      <c r="F106" s="197"/>
      <c r="G106" s="197"/>
      <c r="H106" s="197"/>
      <c r="I106" s="197"/>
      <c r="J106" s="197"/>
      <c r="AZ106" s="123" t="str">
        <f>B106</f>
        <v>Popis objektu: D.1.1. - Objekty pozemních komunikací a propustků</v>
      </c>
    </row>
    <row r="109" spans="1:52" ht="15.75" x14ac:dyDescent="0.25">
      <c r="B109" s="124" t="s">
        <v>108</v>
      </c>
    </row>
    <row r="111" spans="1:52" ht="25.5" customHeight="1" x14ac:dyDescent="0.2">
      <c r="A111" s="126"/>
      <c r="B111" s="129" t="s">
        <v>17</v>
      </c>
      <c r="C111" s="129" t="s">
        <v>5</v>
      </c>
      <c r="D111" s="130"/>
      <c r="E111" s="130"/>
      <c r="F111" s="131" t="s">
        <v>109</v>
      </c>
      <c r="G111" s="131"/>
      <c r="H111" s="131"/>
      <c r="I111" s="131" t="s">
        <v>28</v>
      </c>
      <c r="J111" s="131" t="s">
        <v>0</v>
      </c>
    </row>
    <row r="112" spans="1:52" ht="36.75" customHeight="1" x14ac:dyDescent="0.2">
      <c r="A112" s="127"/>
      <c r="B112" s="132" t="s">
        <v>110</v>
      </c>
      <c r="C112" s="195" t="s">
        <v>111</v>
      </c>
      <c r="D112" s="196"/>
      <c r="E112" s="196"/>
      <c r="F112" s="139" t="s">
        <v>23</v>
      </c>
      <c r="G112" s="140"/>
      <c r="H112" s="140"/>
      <c r="I112" s="140">
        <f>'D.1.1. 01 Pol'!G8+'D.1.1. 02 Pol'!G8+'D.1.1. 03 Pol'!G8+'D.1.1. 04 Pol'!G8+'D.1.3. 01 Pol'!G8+'D.1.9. 02 Pol'!G8+'D.1.9. 03 Pol'!G8+'D.1.9. 05 Pol'!G8+'D.1.9. 06 Pol'!G8+'D.1.9. 09 Pol'!G8+'D.1.9. 10 Pol'!G8</f>
        <v>0</v>
      </c>
      <c r="J112" s="136" t="str">
        <f>IF(I131=0,"",I112/I131*100)</f>
        <v/>
      </c>
    </row>
    <row r="113" spans="1:10" ht="36.75" customHeight="1" x14ac:dyDescent="0.2">
      <c r="A113" s="127"/>
      <c r="B113" s="132" t="s">
        <v>112</v>
      </c>
      <c r="C113" s="195" t="s">
        <v>113</v>
      </c>
      <c r="D113" s="196"/>
      <c r="E113" s="196"/>
      <c r="F113" s="139" t="s">
        <v>23</v>
      </c>
      <c r="G113" s="140"/>
      <c r="H113" s="140"/>
      <c r="I113" s="140">
        <f>'D.1.1. 01 Pol'!G31+'D.1.1. 02 Pol'!G29+'D.1.1. 03 Pol'!G24+'D.1.1. 04 Pol'!G16+'D.1.9. 06 Pol'!G22+'D.1.9. 09 Pol'!G35+'D.1.9. 10 Pol'!G50+'D.1.9. 11 Pol'!G8</f>
        <v>0</v>
      </c>
      <c r="J113" s="136" t="str">
        <f>IF(I131=0,"",I113/I131*100)</f>
        <v/>
      </c>
    </row>
    <row r="114" spans="1:10" ht="36.75" customHeight="1" x14ac:dyDescent="0.2">
      <c r="A114" s="127"/>
      <c r="B114" s="132" t="s">
        <v>114</v>
      </c>
      <c r="C114" s="195" t="s">
        <v>115</v>
      </c>
      <c r="D114" s="196"/>
      <c r="E114" s="196"/>
      <c r="F114" s="139" t="s">
        <v>23</v>
      </c>
      <c r="G114" s="140"/>
      <c r="H114" s="140"/>
      <c r="I114" s="140">
        <f>'D.1.9. 06 Pol'!G26+'D.1.9. 12 Pol'!G8</f>
        <v>0</v>
      </c>
      <c r="J114" s="136" t="str">
        <f>IF(I131=0,"",I114/I131*100)</f>
        <v/>
      </c>
    </row>
    <row r="115" spans="1:10" ht="36.75" customHeight="1" x14ac:dyDescent="0.2">
      <c r="A115" s="127"/>
      <c r="B115" s="132" t="s">
        <v>116</v>
      </c>
      <c r="C115" s="195" t="s">
        <v>117</v>
      </c>
      <c r="D115" s="196"/>
      <c r="E115" s="196"/>
      <c r="F115" s="139" t="s">
        <v>23</v>
      </c>
      <c r="G115" s="140"/>
      <c r="H115" s="140"/>
      <c r="I115" s="140">
        <f>'D.1.3. 01 Pol'!G39</f>
        <v>0</v>
      </c>
      <c r="J115" s="136" t="str">
        <f>IF(I131=0,"",I115/I131*100)</f>
        <v/>
      </c>
    </row>
    <row r="116" spans="1:10" ht="36.75" customHeight="1" x14ac:dyDescent="0.2">
      <c r="A116" s="127"/>
      <c r="B116" s="132" t="s">
        <v>118</v>
      </c>
      <c r="C116" s="195" t="s">
        <v>119</v>
      </c>
      <c r="D116" s="196"/>
      <c r="E116" s="196"/>
      <c r="F116" s="139" t="s">
        <v>23</v>
      </c>
      <c r="G116" s="140"/>
      <c r="H116" s="140"/>
      <c r="I116" s="140">
        <f>'D.1.1. 01 Pol'!G35+'D.1.1. 02 Pol'!G32+'D.1.1. 03 Pol'!G27+'D.1.1. 04 Pol'!G20+'D.1.3. 01 Pol'!G41+'D.1.9. 09 Pol'!G38</f>
        <v>0</v>
      </c>
      <c r="J116" s="136" t="str">
        <f>IF(I131=0,"",I116/I131*100)</f>
        <v/>
      </c>
    </row>
    <row r="117" spans="1:10" ht="36.75" customHeight="1" x14ac:dyDescent="0.2">
      <c r="A117" s="127"/>
      <c r="B117" s="132" t="s">
        <v>120</v>
      </c>
      <c r="C117" s="195" t="s">
        <v>121</v>
      </c>
      <c r="D117" s="196"/>
      <c r="E117" s="196"/>
      <c r="F117" s="139" t="s">
        <v>23</v>
      </c>
      <c r="G117" s="140"/>
      <c r="H117" s="140"/>
      <c r="I117" s="140">
        <f>'D.1.3. 01 Pol'!G46+'D.1.3. 02 Pol'!G8</f>
        <v>0</v>
      </c>
      <c r="J117" s="136" t="str">
        <f>IF(I131=0,"",I117/I131*100)</f>
        <v/>
      </c>
    </row>
    <row r="118" spans="1:10" ht="36.75" customHeight="1" x14ac:dyDescent="0.2">
      <c r="A118" s="127"/>
      <c r="B118" s="132" t="s">
        <v>122</v>
      </c>
      <c r="C118" s="195" t="s">
        <v>123</v>
      </c>
      <c r="D118" s="196"/>
      <c r="E118" s="196"/>
      <c r="F118" s="139" t="s">
        <v>23</v>
      </c>
      <c r="G118" s="140"/>
      <c r="H118" s="140"/>
      <c r="I118" s="140">
        <f>'D.1.1. 01 Pol'!G53+'D.1.1. 02 Pol'!G43+'D.1.9. 09 Pol'!G47</f>
        <v>0</v>
      </c>
      <c r="J118" s="136" t="str">
        <f>IF(I131=0,"",I118/I131*100)</f>
        <v/>
      </c>
    </row>
    <row r="119" spans="1:10" ht="36.75" customHeight="1" x14ac:dyDescent="0.2">
      <c r="A119" s="127"/>
      <c r="B119" s="132" t="s">
        <v>124</v>
      </c>
      <c r="C119" s="195" t="s">
        <v>125</v>
      </c>
      <c r="D119" s="196"/>
      <c r="E119" s="196"/>
      <c r="F119" s="139" t="s">
        <v>23</v>
      </c>
      <c r="G119" s="140"/>
      <c r="H119" s="140"/>
      <c r="I119" s="140">
        <f>'D.1.9. 08 Pol'!G8</f>
        <v>0</v>
      </c>
      <c r="J119" s="136" t="str">
        <f>IF(I131=0,"",I119/I131*100)</f>
        <v/>
      </c>
    </row>
    <row r="120" spans="1:10" ht="36.75" customHeight="1" x14ac:dyDescent="0.2">
      <c r="A120" s="127"/>
      <c r="B120" s="132" t="s">
        <v>126</v>
      </c>
      <c r="C120" s="195" t="s">
        <v>127</v>
      </c>
      <c r="D120" s="196"/>
      <c r="E120" s="196"/>
      <c r="F120" s="139" t="s">
        <v>23</v>
      </c>
      <c r="G120" s="140"/>
      <c r="H120" s="140"/>
      <c r="I120" s="140">
        <f>'D.1.9. 02 Pol'!G29+'D.1.9. 03 Pol'!G25</f>
        <v>0</v>
      </c>
      <c r="J120" s="136" t="str">
        <f>IF(I131=0,"",I120/I131*100)</f>
        <v/>
      </c>
    </row>
    <row r="121" spans="1:10" ht="36.75" customHeight="1" x14ac:dyDescent="0.2">
      <c r="A121" s="127"/>
      <c r="B121" s="132" t="s">
        <v>128</v>
      </c>
      <c r="C121" s="195" t="s">
        <v>129</v>
      </c>
      <c r="D121" s="196"/>
      <c r="E121" s="196"/>
      <c r="F121" s="139" t="s">
        <v>23</v>
      </c>
      <c r="G121" s="140"/>
      <c r="H121" s="140"/>
      <c r="I121" s="140">
        <f>'D.1.1. 01 Pol'!G57+'D.1.1. 02 Pol'!G55+'D.1.1. 03 Pol'!G38+'D.1.9. 03 Pol'!G30+'D.1.9. 09 Pol'!G54+'D.1.9. 12 Pol'!G15</f>
        <v>0</v>
      </c>
      <c r="J121" s="136" t="str">
        <f>IF(I131=0,"",I121/I131*100)</f>
        <v/>
      </c>
    </row>
    <row r="122" spans="1:10" ht="36.75" customHeight="1" x14ac:dyDescent="0.2">
      <c r="A122" s="127"/>
      <c r="B122" s="132" t="s">
        <v>130</v>
      </c>
      <c r="C122" s="195" t="s">
        <v>131</v>
      </c>
      <c r="D122" s="196"/>
      <c r="E122" s="196"/>
      <c r="F122" s="139" t="s">
        <v>24</v>
      </c>
      <c r="G122" s="140"/>
      <c r="H122" s="140"/>
      <c r="I122" s="140">
        <f>'D.1.1. 04 Pol'!G23+'D.1.9. 02 Pol'!G25+'D.1.9. 10 Pol'!G71+'D.1.9. 11 Pol'!G14</f>
        <v>0</v>
      </c>
      <c r="J122" s="136" t="str">
        <f>IF(I131=0,"",I122/I131*100)</f>
        <v/>
      </c>
    </row>
    <row r="123" spans="1:10" ht="36.75" customHeight="1" x14ac:dyDescent="0.2">
      <c r="A123" s="127"/>
      <c r="B123" s="132" t="s">
        <v>132</v>
      </c>
      <c r="C123" s="195" t="s">
        <v>133</v>
      </c>
      <c r="D123" s="196"/>
      <c r="E123" s="196"/>
      <c r="F123" s="139" t="s">
        <v>25</v>
      </c>
      <c r="G123" s="140"/>
      <c r="H123" s="140"/>
      <c r="I123" s="140">
        <f>'D.1.9. 04 Pol'!G8+'D.1.9. 10 Pol'!G83+'D.1.9. 11 Pol'!G16</f>
        <v>0</v>
      </c>
      <c r="J123" s="136" t="str">
        <f>IF(I131=0,"",I123/I131*100)</f>
        <v/>
      </c>
    </row>
    <row r="124" spans="1:10" ht="36.75" customHeight="1" x14ac:dyDescent="0.2">
      <c r="A124" s="127"/>
      <c r="B124" s="132" t="s">
        <v>134</v>
      </c>
      <c r="C124" s="195" t="s">
        <v>135</v>
      </c>
      <c r="D124" s="196"/>
      <c r="E124" s="196"/>
      <c r="F124" s="139" t="s">
        <v>25</v>
      </c>
      <c r="G124" s="140"/>
      <c r="H124" s="140"/>
      <c r="I124" s="140">
        <f>'D.1.9. 11 Pol'!G21</f>
        <v>0</v>
      </c>
      <c r="J124" s="136" t="str">
        <f>IF(I131=0,"",I124/I131*100)</f>
        <v/>
      </c>
    </row>
    <row r="125" spans="1:10" ht="36.75" customHeight="1" x14ac:dyDescent="0.2">
      <c r="A125" s="127"/>
      <c r="B125" s="132" t="s">
        <v>136</v>
      </c>
      <c r="C125" s="195" t="s">
        <v>137</v>
      </c>
      <c r="D125" s="196"/>
      <c r="E125" s="196"/>
      <c r="F125" s="139" t="s">
        <v>25</v>
      </c>
      <c r="G125" s="140"/>
      <c r="H125" s="140"/>
      <c r="I125" s="140">
        <f>'D.1.9. 10 Pol'!G81</f>
        <v>0</v>
      </c>
      <c r="J125" s="136" t="str">
        <f>IF(I131=0,"",I125/I131*100)</f>
        <v/>
      </c>
    </row>
    <row r="126" spans="1:10" ht="36.75" customHeight="1" x14ac:dyDescent="0.2">
      <c r="A126" s="127"/>
      <c r="B126" s="132" t="s">
        <v>138</v>
      </c>
      <c r="C126" s="195" t="s">
        <v>139</v>
      </c>
      <c r="D126" s="196"/>
      <c r="E126" s="196"/>
      <c r="F126" s="139" t="s">
        <v>25</v>
      </c>
      <c r="G126" s="140"/>
      <c r="H126" s="140"/>
      <c r="I126" s="140">
        <f>'D.1.9. 04 Pol'!G20</f>
        <v>0</v>
      </c>
      <c r="J126" s="136" t="str">
        <f>IF(I131=0,"",I126/I131*100)</f>
        <v/>
      </c>
    </row>
    <row r="127" spans="1:10" ht="36.75" customHeight="1" x14ac:dyDescent="0.2">
      <c r="A127" s="127"/>
      <c r="B127" s="132" t="s">
        <v>140</v>
      </c>
      <c r="C127" s="195" t="s">
        <v>141</v>
      </c>
      <c r="D127" s="196"/>
      <c r="E127" s="196"/>
      <c r="F127" s="139" t="s">
        <v>25</v>
      </c>
      <c r="G127" s="140"/>
      <c r="H127" s="140"/>
      <c r="I127" s="140">
        <f>'D.1.9. 04 Pol'!G26+'D.1.9. 11 Pol'!G18</f>
        <v>0</v>
      </c>
      <c r="J127" s="136" t="str">
        <f>IF(I131=0,"",I127/I131*100)</f>
        <v/>
      </c>
    </row>
    <row r="128" spans="1:10" ht="36.75" customHeight="1" x14ac:dyDescent="0.2">
      <c r="A128" s="127"/>
      <c r="B128" s="132" t="s">
        <v>142</v>
      </c>
      <c r="C128" s="195" t="s">
        <v>143</v>
      </c>
      <c r="D128" s="196"/>
      <c r="E128" s="196"/>
      <c r="F128" s="139" t="s">
        <v>144</v>
      </c>
      <c r="G128" s="140"/>
      <c r="H128" s="140"/>
      <c r="I128" s="140">
        <f>'D.1.9. 02 Pol'!G36+'D.1.9. 03 Pol'!G33+'D.1.9. 12 Pol'!G18</f>
        <v>0</v>
      </c>
      <c r="J128" s="136" t="str">
        <f>IF(I131=0,"",I128/I131*100)</f>
        <v/>
      </c>
    </row>
    <row r="129" spans="1:10" ht="36.75" customHeight="1" x14ac:dyDescent="0.2">
      <c r="A129" s="127"/>
      <c r="B129" s="132" t="s">
        <v>145</v>
      </c>
      <c r="C129" s="195" t="s">
        <v>26</v>
      </c>
      <c r="D129" s="196"/>
      <c r="E129" s="196"/>
      <c r="F129" s="139" t="s">
        <v>145</v>
      </c>
      <c r="G129" s="140"/>
      <c r="H129" s="140"/>
      <c r="I129" s="140">
        <f>'00 01 Pol'!G15+'00 01 Pol'!G25</f>
        <v>0</v>
      </c>
      <c r="J129" s="136" t="str">
        <f>IF(I131=0,"",I129/I131*100)</f>
        <v/>
      </c>
    </row>
    <row r="130" spans="1:10" ht="36.75" customHeight="1" x14ac:dyDescent="0.2">
      <c r="A130" s="127"/>
      <c r="B130" s="132" t="s">
        <v>146</v>
      </c>
      <c r="C130" s="195" t="s">
        <v>27</v>
      </c>
      <c r="D130" s="196"/>
      <c r="E130" s="196"/>
      <c r="F130" s="139" t="s">
        <v>146</v>
      </c>
      <c r="G130" s="140"/>
      <c r="H130" s="140"/>
      <c r="I130" s="140">
        <f>'00 01 Pol'!G8+'00 01 Pol'!G21</f>
        <v>0</v>
      </c>
      <c r="J130" s="136" t="str">
        <f>IF(I131=0,"",I130/I131*100)</f>
        <v/>
      </c>
    </row>
    <row r="131" spans="1:10" ht="25.5" customHeight="1" x14ac:dyDescent="0.2">
      <c r="A131" s="128"/>
      <c r="B131" s="133" t="s">
        <v>1</v>
      </c>
      <c r="C131" s="134"/>
      <c r="D131" s="135"/>
      <c r="E131" s="135"/>
      <c r="F131" s="141"/>
      <c r="G131" s="142"/>
      <c r="H131" s="142"/>
      <c r="I131" s="142">
        <f>SUM(I112:I130)</f>
        <v>0</v>
      </c>
      <c r="J131" s="137">
        <f>SUM(J112:J130)</f>
        <v>0</v>
      </c>
    </row>
    <row r="132" spans="1:10" x14ac:dyDescent="0.2">
      <c r="F132" s="86"/>
      <c r="G132" s="86"/>
      <c r="H132" s="86"/>
      <c r="I132" s="86"/>
      <c r="J132" s="138"/>
    </row>
    <row r="133" spans="1:10" x14ac:dyDescent="0.2">
      <c r="F133" s="86"/>
      <c r="G133" s="86"/>
      <c r="H133" s="86"/>
      <c r="I133" s="86"/>
      <c r="J133" s="138"/>
    </row>
    <row r="134" spans="1:10" x14ac:dyDescent="0.2">
      <c r="F134" s="86"/>
      <c r="G134" s="86"/>
      <c r="H134" s="86"/>
      <c r="I134" s="86"/>
      <c r="J134" s="138"/>
    </row>
  </sheetData>
  <sheetProtection algorithmName="SHA-512" hashValue="fFN9azcyTL1vXZpbRuj9Xm6qH1Sg5JGlgyfuP/01kJOZz5BaGnieFltWOFfHd8Vc7lXASj2lJ0SIveIe0ZFe9Q==" saltValue="tvdIRfAFZoWWc4CLHNeDM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5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59:E59"/>
    <mergeCell ref="C60:E60"/>
    <mergeCell ref="C61:E61"/>
    <mergeCell ref="B62:E62"/>
    <mergeCell ref="B65:J65"/>
    <mergeCell ref="C54:E54"/>
    <mergeCell ref="C55:E55"/>
    <mergeCell ref="C56:E56"/>
    <mergeCell ref="C57:E57"/>
    <mergeCell ref="C58:E58"/>
    <mergeCell ref="B78:J78"/>
    <mergeCell ref="B80:J80"/>
    <mergeCell ref="B82:J82"/>
    <mergeCell ref="B84:J84"/>
    <mergeCell ref="B86:J86"/>
    <mergeCell ref="B67:J67"/>
    <mergeCell ref="B69:J69"/>
    <mergeCell ref="B72:J72"/>
    <mergeCell ref="B74:J74"/>
    <mergeCell ref="B76:J76"/>
    <mergeCell ref="B98:J98"/>
    <mergeCell ref="B100:J100"/>
    <mergeCell ref="B102:J102"/>
    <mergeCell ref="B104:J104"/>
    <mergeCell ref="B106:J106"/>
    <mergeCell ref="B88:J88"/>
    <mergeCell ref="B90:J90"/>
    <mergeCell ref="B92:J92"/>
    <mergeCell ref="B94:J94"/>
    <mergeCell ref="B96:J96"/>
    <mergeCell ref="C117:E117"/>
    <mergeCell ref="C118:E118"/>
    <mergeCell ref="C119:E119"/>
    <mergeCell ref="C120:E120"/>
    <mergeCell ref="C121:E121"/>
    <mergeCell ref="C112:E112"/>
    <mergeCell ref="C113:E113"/>
    <mergeCell ref="C114:E114"/>
    <mergeCell ref="C115:E115"/>
    <mergeCell ref="C116:E116"/>
    <mergeCell ref="C127:E127"/>
    <mergeCell ref="C128:E128"/>
    <mergeCell ref="C129:E129"/>
    <mergeCell ref="C130:E130"/>
    <mergeCell ref="C122:E122"/>
    <mergeCell ref="C123:E123"/>
    <mergeCell ref="C124:E124"/>
    <mergeCell ref="C125:E125"/>
    <mergeCell ref="C126:E12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10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6" t="s">
        <v>6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50" t="s">
        <v>7</v>
      </c>
      <c r="B2" s="49"/>
      <c r="C2" s="248"/>
      <c r="D2" s="248"/>
      <c r="E2" s="248"/>
      <c r="F2" s="248"/>
      <c r="G2" s="249"/>
    </row>
    <row r="3" spans="1:7" ht="24.95" customHeight="1" x14ac:dyDescent="0.2">
      <c r="A3" s="50" t="s">
        <v>8</v>
      </c>
      <c r="B3" s="49"/>
      <c r="C3" s="248"/>
      <c r="D3" s="248"/>
      <c r="E3" s="248"/>
      <c r="F3" s="248"/>
      <c r="G3" s="249"/>
    </row>
    <row r="4" spans="1:7" ht="24.95" customHeight="1" x14ac:dyDescent="0.2">
      <c r="A4" s="50" t="s">
        <v>9</v>
      </c>
      <c r="B4" s="49"/>
      <c r="C4" s="248"/>
      <c r="D4" s="248"/>
      <c r="E4" s="248"/>
      <c r="F4" s="248"/>
      <c r="G4" s="249"/>
    </row>
    <row r="5" spans="1:7" x14ac:dyDescent="0.2">
      <c r="B5" s="4"/>
      <c r="C5" s="5"/>
      <c r="D5" s="6"/>
    </row>
  </sheetData>
  <sheetProtection algorithmName="SHA-512" hashValue="/vZRZWGg3eLw/sqHjtrtx4mK2RRTZgppd4jNf1vtegkELaxSUSb0d0hf2Ne6jiC1wfEv/aPmn8uRXNHSjNfFgw==" saltValue="etq7kOUii3xiIe341BAwq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F9721-3437-4C6B-B6F0-7A41FF5F5D40}">
  <sheetPr>
    <outlinePr summaryBelow="0"/>
  </sheetPr>
  <dimension ref="A1:BH5000"/>
  <sheetViews>
    <sheetView workbookViewId="0">
      <pane ySplit="7" topLeftCell="A8" activePane="bottomLeft" state="frozen"/>
      <selection pane="bottomLeft" activeCell="AD32" sqref="AD32"/>
    </sheetView>
  </sheetViews>
  <sheetFormatPr defaultRowHeight="12.75" outlineLevelRow="1" x14ac:dyDescent="0.2"/>
  <cols>
    <col min="1" max="1" width="3.42578125" customWidth="1"/>
    <col min="2" max="2" width="12.7109375" style="125" customWidth="1"/>
    <col min="3" max="3" width="63.28515625" style="125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147</v>
      </c>
      <c r="B1" s="250"/>
      <c r="C1" s="250"/>
      <c r="D1" s="250"/>
      <c r="E1" s="250"/>
      <c r="F1" s="250"/>
      <c r="G1" s="250"/>
      <c r="AG1" t="s">
        <v>148</v>
      </c>
    </row>
    <row r="2" spans="1:60" ht="25.15" customHeight="1" x14ac:dyDescent="0.2">
      <c r="A2" s="50" t="s">
        <v>7</v>
      </c>
      <c r="B2" s="49" t="s">
        <v>42</v>
      </c>
      <c r="C2" s="251" t="s">
        <v>43</v>
      </c>
      <c r="D2" s="252"/>
      <c r="E2" s="252"/>
      <c r="F2" s="252"/>
      <c r="G2" s="253"/>
      <c r="AG2" t="s">
        <v>149</v>
      </c>
    </row>
    <row r="3" spans="1:60" ht="25.15" customHeight="1" x14ac:dyDescent="0.2">
      <c r="A3" s="50" t="s">
        <v>8</v>
      </c>
      <c r="B3" s="49" t="s">
        <v>46</v>
      </c>
      <c r="C3" s="251" t="s">
        <v>47</v>
      </c>
      <c r="D3" s="252"/>
      <c r="E3" s="252"/>
      <c r="F3" s="252"/>
      <c r="G3" s="253"/>
      <c r="AC3" s="125" t="s">
        <v>149</v>
      </c>
      <c r="AG3" t="s">
        <v>150</v>
      </c>
    </row>
    <row r="4" spans="1:60" ht="25.15" customHeight="1" x14ac:dyDescent="0.2">
      <c r="A4" s="144" t="s">
        <v>9</v>
      </c>
      <c r="B4" s="145" t="s">
        <v>48</v>
      </c>
      <c r="C4" s="254" t="s">
        <v>47</v>
      </c>
      <c r="D4" s="255"/>
      <c r="E4" s="255"/>
      <c r="F4" s="255"/>
      <c r="G4" s="256"/>
      <c r="AG4" t="s">
        <v>151</v>
      </c>
    </row>
    <row r="5" spans="1:60" x14ac:dyDescent="0.2">
      <c r="D5" s="10"/>
    </row>
    <row r="6" spans="1:60" ht="38.25" x14ac:dyDescent="0.2">
      <c r="A6" s="147" t="s">
        <v>152</v>
      </c>
      <c r="B6" s="149" t="s">
        <v>153</v>
      </c>
      <c r="C6" s="149" t="s">
        <v>154</v>
      </c>
      <c r="D6" s="148" t="s">
        <v>155</v>
      </c>
      <c r="E6" s="147" t="s">
        <v>156</v>
      </c>
      <c r="F6" s="146" t="s">
        <v>157</v>
      </c>
      <c r="G6" s="147" t="s">
        <v>28</v>
      </c>
      <c r="H6" s="150" t="s">
        <v>29</v>
      </c>
      <c r="I6" s="150" t="s">
        <v>158</v>
      </c>
      <c r="J6" s="150" t="s">
        <v>30</v>
      </c>
      <c r="K6" s="150" t="s">
        <v>159</v>
      </c>
      <c r="L6" s="150" t="s">
        <v>160</v>
      </c>
      <c r="M6" s="150" t="s">
        <v>161</v>
      </c>
      <c r="N6" s="150" t="s">
        <v>162</v>
      </c>
      <c r="O6" s="150" t="s">
        <v>163</v>
      </c>
      <c r="P6" s="150" t="s">
        <v>164</v>
      </c>
      <c r="Q6" s="150" t="s">
        <v>165</v>
      </c>
      <c r="R6" s="150" t="s">
        <v>166</v>
      </c>
      <c r="S6" s="150" t="s">
        <v>167</v>
      </c>
      <c r="T6" s="150" t="s">
        <v>168</v>
      </c>
      <c r="U6" s="150" t="s">
        <v>169</v>
      </c>
      <c r="V6" s="150" t="s">
        <v>170</v>
      </c>
      <c r="W6" s="150" t="s">
        <v>171</v>
      </c>
      <c r="X6" s="150" t="s">
        <v>172</v>
      </c>
      <c r="Y6" s="150" t="s">
        <v>173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63" t="s">
        <v>174</v>
      </c>
      <c r="B8" s="164" t="s">
        <v>146</v>
      </c>
      <c r="C8" s="184" t="s">
        <v>27</v>
      </c>
      <c r="D8" s="165"/>
      <c r="E8" s="166"/>
      <c r="F8" s="167"/>
      <c r="G8" s="167">
        <f>SUMIF(AG9:AG14,"&lt;&gt;NOR",G9:G14)</f>
        <v>0</v>
      </c>
      <c r="H8" s="167"/>
      <c r="I8" s="167">
        <f>SUM(I9:I14)</f>
        <v>0</v>
      </c>
      <c r="J8" s="167"/>
      <c r="K8" s="167">
        <f>SUM(K9:K14)</f>
        <v>0</v>
      </c>
      <c r="L8" s="167"/>
      <c r="M8" s="167">
        <f>SUM(M9:M14)</f>
        <v>0</v>
      </c>
      <c r="N8" s="166"/>
      <c r="O8" s="166">
        <f>SUM(O9:O14)</f>
        <v>0</v>
      </c>
      <c r="P8" s="166"/>
      <c r="Q8" s="166">
        <f>SUM(Q9:Q14)</f>
        <v>0</v>
      </c>
      <c r="R8" s="167"/>
      <c r="S8" s="167"/>
      <c r="T8" s="168"/>
      <c r="U8" s="162"/>
      <c r="V8" s="162">
        <f>SUM(V9:V14)</f>
        <v>0</v>
      </c>
      <c r="W8" s="162"/>
      <c r="X8" s="162"/>
      <c r="Y8" s="162"/>
      <c r="AG8" t="s">
        <v>175</v>
      </c>
    </row>
    <row r="9" spans="1:60" outlineLevel="1" x14ac:dyDescent="0.2">
      <c r="A9" s="177">
        <v>1</v>
      </c>
      <c r="B9" s="178" t="s">
        <v>176</v>
      </c>
      <c r="C9" s="185" t="s">
        <v>177</v>
      </c>
      <c r="D9" s="179" t="s">
        <v>178</v>
      </c>
      <c r="E9" s="180">
        <v>1</v>
      </c>
      <c r="F9" s="181"/>
      <c r="G9" s="182">
        <f t="shared" ref="G9:G14" si="0">ROUND(E9*F9,2)</f>
        <v>0</v>
      </c>
      <c r="H9" s="181"/>
      <c r="I9" s="182">
        <f t="shared" ref="I9:I14" si="1">ROUND(E9*H9,2)</f>
        <v>0</v>
      </c>
      <c r="J9" s="181"/>
      <c r="K9" s="182">
        <f t="shared" ref="K9:K14" si="2">ROUND(E9*J9,2)</f>
        <v>0</v>
      </c>
      <c r="L9" s="182">
        <v>21</v>
      </c>
      <c r="M9" s="182">
        <f t="shared" ref="M9:M14" si="3">G9*(1+L9/100)</f>
        <v>0</v>
      </c>
      <c r="N9" s="180">
        <v>0</v>
      </c>
      <c r="O9" s="180">
        <f t="shared" ref="O9:O14" si="4">ROUND(E9*N9,2)</f>
        <v>0</v>
      </c>
      <c r="P9" s="180">
        <v>0</v>
      </c>
      <c r="Q9" s="180">
        <f t="shared" ref="Q9:Q14" si="5">ROUND(E9*P9,2)</f>
        <v>0</v>
      </c>
      <c r="R9" s="182"/>
      <c r="S9" s="182" t="s">
        <v>179</v>
      </c>
      <c r="T9" s="183" t="s">
        <v>180</v>
      </c>
      <c r="U9" s="161">
        <v>0</v>
      </c>
      <c r="V9" s="161">
        <f t="shared" ref="V9:V14" si="6">ROUND(E9*U9,2)</f>
        <v>0</v>
      </c>
      <c r="W9" s="161"/>
      <c r="X9" s="161" t="s">
        <v>181</v>
      </c>
      <c r="Y9" s="161" t="s">
        <v>182</v>
      </c>
      <c r="Z9" s="151"/>
      <c r="AA9" s="151"/>
      <c r="AB9" s="151"/>
      <c r="AC9" s="151"/>
      <c r="AD9" s="151"/>
      <c r="AE9" s="151"/>
      <c r="AF9" s="151"/>
      <c r="AG9" s="151" t="s">
        <v>183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77">
        <v>2</v>
      </c>
      <c r="B10" s="178" t="s">
        <v>184</v>
      </c>
      <c r="C10" s="185" t="s">
        <v>185</v>
      </c>
      <c r="D10" s="179" t="s">
        <v>178</v>
      </c>
      <c r="E10" s="180">
        <v>1</v>
      </c>
      <c r="F10" s="181"/>
      <c r="G10" s="182">
        <f t="shared" si="0"/>
        <v>0</v>
      </c>
      <c r="H10" s="181"/>
      <c r="I10" s="182">
        <f t="shared" si="1"/>
        <v>0</v>
      </c>
      <c r="J10" s="181"/>
      <c r="K10" s="182">
        <f t="shared" si="2"/>
        <v>0</v>
      </c>
      <c r="L10" s="182">
        <v>21</v>
      </c>
      <c r="M10" s="182">
        <f t="shared" si="3"/>
        <v>0</v>
      </c>
      <c r="N10" s="180">
        <v>0</v>
      </c>
      <c r="O10" s="180">
        <f t="shared" si="4"/>
        <v>0</v>
      </c>
      <c r="P10" s="180">
        <v>0</v>
      </c>
      <c r="Q10" s="180">
        <f t="shared" si="5"/>
        <v>0</v>
      </c>
      <c r="R10" s="182"/>
      <c r="S10" s="182" t="s">
        <v>179</v>
      </c>
      <c r="T10" s="183" t="s">
        <v>180</v>
      </c>
      <c r="U10" s="161">
        <v>0</v>
      </c>
      <c r="V10" s="161">
        <f t="shared" si="6"/>
        <v>0</v>
      </c>
      <c r="W10" s="161"/>
      <c r="X10" s="161" t="s">
        <v>181</v>
      </c>
      <c r="Y10" s="161" t="s">
        <v>182</v>
      </c>
      <c r="Z10" s="151"/>
      <c r="AA10" s="151"/>
      <c r="AB10" s="151"/>
      <c r="AC10" s="151"/>
      <c r="AD10" s="151"/>
      <c r="AE10" s="151"/>
      <c r="AF10" s="151"/>
      <c r="AG10" s="151" t="s">
        <v>183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7">
        <v>3</v>
      </c>
      <c r="B11" s="178" t="s">
        <v>186</v>
      </c>
      <c r="C11" s="185" t="s">
        <v>187</v>
      </c>
      <c r="D11" s="179" t="s">
        <v>178</v>
      </c>
      <c r="E11" s="180">
        <v>1</v>
      </c>
      <c r="F11" s="181"/>
      <c r="G11" s="182">
        <f t="shared" si="0"/>
        <v>0</v>
      </c>
      <c r="H11" s="181"/>
      <c r="I11" s="182">
        <f t="shared" si="1"/>
        <v>0</v>
      </c>
      <c r="J11" s="181"/>
      <c r="K11" s="182">
        <f t="shared" si="2"/>
        <v>0</v>
      </c>
      <c r="L11" s="182">
        <v>21</v>
      </c>
      <c r="M11" s="182">
        <f t="shared" si="3"/>
        <v>0</v>
      </c>
      <c r="N11" s="180">
        <v>0</v>
      </c>
      <c r="O11" s="180">
        <f t="shared" si="4"/>
        <v>0</v>
      </c>
      <c r="P11" s="180">
        <v>0</v>
      </c>
      <c r="Q11" s="180">
        <f t="shared" si="5"/>
        <v>0</v>
      </c>
      <c r="R11" s="182"/>
      <c r="S11" s="182" t="s">
        <v>179</v>
      </c>
      <c r="T11" s="183" t="s">
        <v>180</v>
      </c>
      <c r="U11" s="161">
        <v>0</v>
      </c>
      <c r="V11" s="161">
        <f t="shared" si="6"/>
        <v>0</v>
      </c>
      <c r="W11" s="161"/>
      <c r="X11" s="161" t="s">
        <v>181</v>
      </c>
      <c r="Y11" s="161" t="s">
        <v>182</v>
      </c>
      <c r="Z11" s="151"/>
      <c r="AA11" s="151"/>
      <c r="AB11" s="151"/>
      <c r="AC11" s="151"/>
      <c r="AD11" s="151"/>
      <c r="AE11" s="151"/>
      <c r="AF11" s="151"/>
      <c r="AG11" s="151" t="s">
        <v>183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77">
        <v>4</v>
      </c>
      <c r="B12" s="178" t="s">
        <v>188</v>
      </c>
      <c r="C12" s="185" t="s">
        <v>189</v>
      </c>
      <c r="D12" s="179" t="s">
        <v>178</v>
      </c>
      <c r="E12" s="180">
        <v>1</v>
      </c>
      <c r="F12" s="181"/>
      <c r="G12" s="182">
        <f t="shared" si="0"/>
        <v>0</v>
      </c>
      <c r="H12" s="181"/>
      <c r="I12" s="182">
        <f t="shared" si="1"/>
        <v>0</v>
      </c>
      <c r="J12" s="181"/>
      <c r="K12" s="182">
        <f t="shared" si="2"/>
        <v>0</v>
      </c>
      <c r="L12" s="182">
        <v>21</v>
      </c>
      <c r="M12" s="182">
        <f t="shared" si="3"/>
        <v>0</v>
      </c>
      <c r="N12" s="180">
        <v>0</v>
      </c>
      <c r="O12" s="180">
        <f t="shared" si="4"/>
        <v>0</v>
      </c>
      <c r="P12" s="180">
        <v>0</v>
      </c>
      <c r="Q12" s="180">
        <f t="shared" si="5"/>
        <v>0</v>
      </c>
      <c r="R12" s="182"/>
      <c r="S12" s="182" t="s">
        <v>179</v>
      </c>
      <c r="T12" s="183" t="s">
        <v>190</v>
      </c>
      <c r="U12" s="161">
        <v>0</v>
      </c>
      <c r="V12" s="161">
        <f t="shared" si="6"/>
        <v>0</v>
      </c>
      <c r="W12" s="161"/>
      <c r="X12" s="161" t="s">
        <v>181</v>
      </c>
      <c r="Y12" s="161" t="s">
        <v>182</v>
      </c>
      <c r="Z12" s="151"/>
      <c r="AA12" s="151"/>
      <c r="AB12" s="151"/>
      <c r="AC12" s="151"/>
      <c r="AD12" s="151"/>
      <c r="AE12" s="151"/>
      <c r="AF12" s="151"/>
      <c r="AG12" s="151" t="s">
        <v>183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7">
        <v>5</v>
      </c>
      <c r="B13" s="178" t="s">
        <v>191</v>
      </c>
      <c r="C13" s="185" t="s">
        <v>192</v>
      </c>
      <c r="D13" s="179" t="s">
        <v>178</v>
      </c>
      <c r="E13" s="180">
        <v>1</v>
      </c>
      <c r="F13" s="181"/>
      <c r="G13" s="182">
        <f t="shared" si="0"/>
        <v>0</v>
      </c>
      <c r="H13" s="181"/>
      <c r="I13" s="182">
        <f t="shared" si="1"/>
        <v>0</v>
      </c>
      <c r="J13" s="181"/>
      <c r="K13" s="182">
        <f t="shared" si="2"/>
        <v>0</v>
      </c>
      <c r="L13" s="182">
        <v>21</v>
      </c>
      <c r="M13" s="182">
        <f t="shared" si="3"/>
        <v>0</v>
      </c>
      <c r="N13" s="180">
        <v>0</v>
      </c>
      <c r="O13" s="180">
        <f t="shared" si="4"/>
        <v>0</v>
      </c>
      <c r="P13" s="180">
        <v>0</v>
      </c>
      <c r="Q13" s="180">
        <f t="shared" si="5"/>
        <v>0</v>
      </c>
      <c r="R13" s="182"/>
      <c r="S13" s="182" t="s">
        <v>179</v>
      </c>
      <c r="T13" s="183" t="s">
        <v>180</v>
      </c>
      <c r="U13" s="161">
        <v>0</v>
      </c>
      <c r="V13" s="161">
        <f t="shared" si="6"/>
        <v>0</v>
      </c>
      <c r="W13" s="161"/>
      <c r="X13" s="161" t="s">
        <v>181</v>
      </c>
      <c r="Y13" s="161" t="s">
        <v>182</v>
      </c>
      <c r="Z13" s="151"/>
      <c r="AA13" s="151"/>
      <c r="AB13" s="151"/>
      <c r="AC13" s="151"/>
      <c r="AD13" s="151"/>
      <c r="AE13" s="151"/>
      <c r="AF13" s="151"/>
      <c r="AG13" s="151" t="s">
        <v>183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77">
        <v>6</v>
      </c>
      <c r="B14" s="178" t="s">
        <v>193</v>
      </c>
      <c r="C14" s="185" t="s">
        <v>194</v>
      </c>
      <c r="D14" s="179" t="s">
        <v>178</v>
      </c>
      <c r="E14" s="180">
        <v>1</v>
      </c>
      <c r="F14" s="181"/>
      <c r="G14" s="182">
        <f t="shared" si="0"/>
        <v>0</v>
      </c>
      <c r="H14" s="181"/>
      <c r="I14" s="182">
        <f t="shared" si="1"/>
        <v>0</v>
      </c>
      <c r="J14" s="181"/>
      <c r="K14" s="182">
        <f t="shared" si="2"/>
        <v>0</v>
      </c>
      <c r="L14" s="182">
        <v>21</v>
      </c>
      <c r="M14" s="182">
        <f t="shared" si="3"/>
        <v>0</v>
      </c>
      <c r="N14" s="180">
        <v>0</v>
      </c>
      <c r="O14" s="180">
        <f t="shared" si="4"/>
        <v>0</v>
      </c>
      <c r="P14" s="180">
        <v>0</v>
      </c>
      <c r="Q14" s="180">
        <f t="shared" si="5"/>
        <v>0</v>
      </c>
      <c r="R14" s="182"/>
      <c r="S14" s="182" t="s">
        <v>179</v>
      </c>
      <c r="T14" s="183" t="s">
        <v>180</v>
      </c>
      <c r="U14" s="161">
        <v>0</v>
      </c>
      <c r="V14" s="161">
        <f t="shared" si="6"/>
        <v>0</v>
      </c>
      <c r="W14" s="161"/>
      <c r="X14" s="161" t="s">
        <v>181</v>
      </c>
      <c r="Y14" s="161" t="s">
        <v>182</v>
      </c>
      <c r="Z14" s="151"/>
      <c r="AA14" s="151"/>
      <c r="AB14" s="151"/>
      <c r="AC14" s="151"/>
      <c r="AD14" s="151"/>
      <c r="AE14" s="151"/>
      <c r="AF14" s="151"/>
      <c r="AG14" s="151" t="s">
        <v>183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x14ac:dyDescent="0.2">
      <c r="A15" s="163" t="s">
        <v>174</v>
      </c>
      <c r="B15" s="164" t="s">
        <v>145</v>
      </c>
      <c r="C15" s="184" t="s">
        <v>26</v>
      </c>
      <c r="D15" s="165"/>
      <c r="E15" s="166"/>
      <c r="F15" s="167"/>
      <c r="G15" s="167">
        <f>SUMIF(AG16:AG20,"&lt;&gt;NOR",G16:G20)</f>
        <v>0</v>
      </c>
      <c r="H15" s="167"/>
      <c r="I15" s="167">
        <f>SUM(I16:I20)</f>
        <v>0</v>
      </c>
      <c r="J15" s="167"/>
      <c r="K15" s="167">
        <f>SUM(K16:K20)</f>
        <v>0</v>
      </c>
      <c r="L15" s="167"/>
      <c r="M15" s="167">
        <f>SUM(M16:M20)</f>
        <v>0</v>
      </c>
      <c r="N15" s="166"/>
      <c r="O15" s="166">
        <f>SUM(O16:O20)</f>
        <v>0</v>
      </c>
      <c r="P15" s="166"/>
      <c r="Q15" s="166">
        <f>SUM(Q16:Q20)</f>
        <v>0</v>
      </c>
      <c r="R15" s="167"/>
      <c r="S15" s="167"/>
      <c r="T15" s="168"/>
      <c r="U15" s="162"/>
      <c r="V15" s="162">
        <f>SUM(V16:V20)</f>
        <v>0</v>
      </c>
      <c r="W15" s="162"/>
      <c r="X15" s="162"/>
      <c r="Y15" s="162"/>
      <c r="AG15" t="s">
        <v>175</v>
      </c>
    </row>
    <row r="16" spans="1:60" outlineLevel="1" x14ac:dyDescent="0.2">
      <c r="A16" s="177">
        <v>7</v>
      </c>
      <c r="B16" s="178" t="s">
        <v>195</v>
      </c>
      <c r="C16" s="185" t="s">
        <v>196</v>
      </c>
      <c r="D16" s="179" t="s">
        <v>178</v>
      </c>
      <c r="E16" s="180">
        <v>1</v>
      </c>
      <c r="F16" s="181"/>
      <c r="G16" s="182">
        <f>ROUND(E16*F16,2)</f>
        <v>0</v>
      </c>
      <c r="H16" s="181"/>
      <c r="I16" s="182">
        <f>ROUND(E16*H16,2)</f>
        <v>0</v>
      </c>
      <c r="J16" s="181"/>
      <c r="K16" s="182">
        <f>ROUND(E16*J16,2)</f>
        <v>0</v>
      </c>
      <c r="L16" s="182">
        <v>21</v>
      </c>
      <c r="M16" s="182">
        <f>G16*(1+L16/100)</f>
        <v>0</v>
      </c>
      <c r="N16" s="180">
        <v>0</v>
      </c>
      <c r="O16" s="180">
        <f>ROUND(E16*N16,2)</f>
        <v>0</v>
      </c>
      <c r="P16" s="180">
        <v>0</v>
      </c>
      <c r="Q16" s="180">
        <f>ROUND(E16*P16,2)</f>
        <v>0</v>
      </c>
      <c r="R16" s="182"/>
      <c r="S16" s="182" t="s">
        <v>179</v>
      </c>
      <c r="T16" s="183" t="s">
        <v>180</v>
      </c>
      <c r="U16" s="161">
        <v>0</v>
      </c>
      <c r="V16" s="161">
        <f>ROUND(E16*U16,2)</f>
        <v>0</v>
      </c>
      <c r="W16" s="161"/>
      <c r="X16" s="161" t="s">
        <v>181</v>
      </c>
      <c r="Y16" s="161" t="s">
        <v>182</v>
      </c>
      <c r="Z16" s="151"/>
      <c r="AA16" s="151"/>
      <c r="AB16" s="151"/>
      <c r="AC16" s="151"/>
      <c r="AD16" s="151"/>
      <c r="AE16" s="151"/>
      <c r="AF16" s="151"/>
      <c r="AG16" s="151" t="s">
        <v>183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7">
        <v>8</v>
      </c>
      <c r="B17" s="178" t="s">
        <v>197</v>
      </c>
      <c r="C17" s="185" t="s">
        <v>198</v>
      </c>
      <c r="D17" s="179" t="s">
        <v>178</v>
      </c>
      <c r="E17" s="180">
        <v>1</v>
      </c>
      <c r="F17" s="181"/>
      <c r="G17" s="182">
        <f>ROUND(E17*F17,2)</f>
        <v>0</v>
      </c>
      <c r="H17" s="181"/>
      <c r="I17" s="182">
        <f>ROUND(E17*H17,2)</f>
        <v>0</v>
      </c>
      <c r="J17" s="181"/>
      <c r="K17" s="182">
        <f>ROUND(E17*J17,2)</f>
        <v>0</v>
      </c>
      <c r="L17" s="182">
        <v>21</v>
      </c>
      <c r="M17" s="182">
        <f>G17*(1+L17/100)</f>
        <v>0</v>
      </c>
      <c r="N17" s="180">
        <v>0</v>
      </c>
      <c r="O17" s="180">
        <f>ROUND(E17*N17,2)</f>
        <v>0</v>
      </c>
      <c r="P17" s="180">
        <v>0</v>
      </c>
      <c r="Q17" s="180">
        <f>ROUND(E17*P17,2)</f>
        <v>0</v>
      </c>
      <c r="R17" s="182"/>
      <c r="S17" s="182" t="s">
        <v>179</v>
      </c>
      <c r="T17" s="183" t="s">
        <v>180</v>
      </c>
      <c r="U17" s="161">
        <v>0</v>
      </c>
      <c r="V17" s="161">
        <f>ROUND(E17*U17,2)</f>
        <v>0</v>
      </c>
      <c r="W17" s="161"/>
      <c r="X17" s="161" t="s">
        <v>181</v>
      </c>
      <c r="Y17" s="161" t="s">
        <v>182</v>
      </c>
      <c r="Z17" s="151"/>
      <c r="AA17" s="151"/>
      <c r="AB17" s="151"/>
      <c r="AC17" s="151"/>
      <c r="AD17" s="151"/>
      <c r="AE17" s="151"/>
      <c r="AF17" s="151"/>
      <c r="AG17" s="151" t="s">
        <v>183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77">
        <v>9</v>
      </c>
      <c r="B18" s="178" t="s">
        <v>199</v>
      </c>
      <c r="C18" s="185" t="s">
        <v>200</v>
      </c>
      <c r="D18" s="179" t="s">
        <v>178</v>
      </c>
      <c r="E18" s="180">
        <v>1</v>
      </c>
      <c r="F18" s="181"/>
      <c r="G18" s="182">
        <f>ROUND(E18*F18,2)</f>
        <v>0</v>
      </c>
      <c r="H18" s="181"/>
      <c r="I18" s="182">
        <f>ROUND(E18*H18,2)</f>
        <v>0</v>
      </c>
      <c r="J18" s="181"/>
      <c r="K18" s="182">
        <f>ROUND(E18*J18,2)</f>
        <v>0</v>
      </c>
      <c r="L18" s="182">
        <v>21</v>
      </c>
      <c r="M18" s="182">
        <f>G18*(1+L18/100)</f>
        <v>0</v>
      </c>
      <c r="N18" s="180">
        <v>0</v>
      </c>
      <c r="O18" s="180">
        <f>ROUND(E18*N18,2)</f>
        <v>0</v>
      </c>
      <c r="P18" s="180">
        <v>0</v>
      </c>
      <c r="Q18" s="180">
        <f>ROUND(E18*P18,2)</f>
        <v>0</v>
      </c>
      <c r="R18" s="182"/>
      <c r="S18" s="182" t="s">
        <v>179</v>
      </c>
      <c r="T18" s="183" t="s">
        <v>180</v>
      </c>
      <c r="U18" s="161">
        <v>0</v>
      </c>
      <c r="V18" s="161">
        <f>ROUND(E18*U18,2)</f>
        <v>0</v>
      </c>
      <c r="W18" s="161"/>
      <c r="X18" s="161" t="s">
        <v>181</v>
      </c>
      <c r="Y18" s="161" t="s">
        <v>182</v>
      </c>
      <c r="Z18" s="151"/>
      <c r="AA18" s="151"/>
      <c r="AB18" s="151"/>
      <c r="AC18" s="151"/>
      <c r="AD18" s="151"/>
      <c r="AE18" s="151"/>
      <c r="AF18" s="151"/>
      <c r="AG18" s="151" t="s">
        <v>183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77">
        <v>10</v>
      </c>
      <c r="B19" s="178" t="s">
        <v>201</v>
      </c>
      <c r="C19" s="185" t="s">
        <v>202</v>
      </c>
      <c r="D19" s="179" t="s">
        <v>178</v>
      </c>
      <c r="E19" s="180">
        <v>1</v>
      </c>
      <c r="F19" s="181"/>
      <c r="G19" s="182">
        <f>ROUND(E19*F19,2)</f>
        <v>0</v>
      </c>
      <c r="H19" s="181"/>
      <c r="I19" s="182">
        <f>ROUND(E19*H19,2)</f>
        <v>0</v>
      </c>
      <c r="J19" s="181"/>
      <c r="K19" s="182">
        <f>ROUND(E19*J19,2)</f>
        <v>0</v>
      </c>
      <c r="L19" s="182">
        <v>21</v>
      </c>
      <c r="M19" s="182">
        <f>G19*(1+L19/100)</f>
        <v>0</v>
      </c>
      <c r="N19" s="180">
        <v>0</v>
      </c>
      <c r="O19" s="180">
        <f>ROUND(E19*N19,2)</f>
        <v>0</v>
      </c>
      <c r="P19" s="180">
        <v>0</v>
      </c>
      <c r="Q19" s="180">
        <f>ROUND(E19*P19,2)</f>
        <v>0</v>
      </c>
      <c r="R19" s="182"/>
      <c r="S19" s="182" t="s">
        <v>179</v>
      </c>
      <c r="T19" s="183" t="s">
        <v>180</v>
      </c>
      <c r="U19" s="161">
        <v>0</v>
      </c>
      <c r="V19" s="161">
        <f>ROUND(E19*U19,2)</f>
        <v>0</v>
      </c>
      <c r="W19" s="161"/>
      <c r="X19" s="161" t="s">
        <v>181</v>
      </c>
      <c r="Y19" s="161" t="s">
        <v>182</v>
      </c>
      <c r="Z19" s="151"/>
      <c r="AA19" s="151"/>
      <c r="AB19" s="151"/>
      <c r="AC19" s="151"/>
      <c r="AD19" s="151"/>
      <c r="AE19" s="151"/>
      <c r="AF19" s="151"/>
      <c r="AG19" s="151" t="s">
        <v>183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7">
        <v>11</v>
      </c>
      <c r="B20" s="178" t="s">
        <v>203</v>
      </c>
      <c r="C20" s="185" t="s">
        <v>204</v>
      </c>
      <c r="D20" s="179" t="s">
        <v>178</v>
      </c>
      <c r="E20" s="180">
        <v>1</v>
      </c>
      <c r="F20" s="181"/>
      <c r="G20" s="182">
        <f>ROUND(E20*F20,2)</f>
        <v>0</v>
      </c>
      <c r="H20" s="181"/>
      <c r="I20" s="182">
        <f>ROUND(E20*H20,2)</f>
        <v>0</v>
      </c>
      <c r="J20" s="181"/>
      <c r="K20" s="182">
        <f>ROUND(E20*J20,2)</f>
        <v>0</v>
      </c>
      <c r="L20" s="182">
        <v>21</v>
      </c>
      <c r="M20" s="182">
        <f>G20*(1+L20/100)</f>
        <v>0</v>
      </c>
      <c r="N20" s="180">
        <v>0</v>
      </c>
      <c r="O20" s="180">
        <f>ROUND(E20*N20,2)</f>
        <v>0</v>
      </c>
      <c r="P20" s="180">
        <v>0</v>
      </c>
      <c r="Q20" s="180">
        <f>ROUND(E20*P20,2)</f>
        <v>0</v>
      </c>
      <c r="R20" s="182"/>
      <c r="S20" s="182" t="s">
        <v>179</v>
      </c>
      <c r="T20" s="183" t="s">
        <v>180</v>
      </c>
      <c r="U20" s="161">
        <v>0</v>
      </c>
      <c r="V20" s="161">
        <f>ROUND(E20*U20,2)</f>
        <v>0</v>
      </c>
      <c r="W20" s="161"/>
      <c r="X20" s="161" t="s">
        <v>181</v>
      </c>
      <c r="Y20" s="161" t="s">
        <v>182</v>
      </c>
      <c r="Z20" s="151"/>
      <c r="AA20" s="151"/>
      <c r="AB20" s="151"/>
      <c r="AC20" s="151"/>
      <c r="AD20" s="151"/>
      <c r="AE20" s="151"/>
      <c r="AF20" s="151"/>
      <c r="AG20" s="151" t="s">
        <v>183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3" t="s">
        <v>174</v>
      </c>
      <c r="B21" s="164" t="s">
        <v>146</v>
      </c>
      <c r="C21" s="184" t="s">
        <v>27</v>
      </c>
      <c r="D21" s="165"/>
      <c r="E21" s="166"/>
      <c r="F21" s="167"/>
      <c r="G21" s="167">
        <f>SUMIF(AG22:AG24,"&lt;&gt;NOR",G22:G24)</f>
        <v>0</v>
      </c>
      <c r="H21" s="167"/>
      <c r="I21" s="167">
        <f>SUM(I22:I24)</f>
        <v>0</v>
      </c>
      <c r="J21" s="167"/>
      <c r="K21" s="167">
        <f>SUM(K22:K24)</f>
        <v>0</v>
      </c>
      <c r="L21" s="167"/>
      <c r="M21" s="167">
        <f>SUM(M22:M24)</f>
        <v>0</v>
      </c>
      <c r="N21" s="166"/>
      <c r="O21" s="166">
        <f>SUM(O22:O24)</f>
        <v>0</v>
      </c>
      <c r="P21" s="166"/>
      <c r="Q21" s="166">
        <f>SUM(Q22:Q24)</f>
        <v>0</v>
      </c>
      <c r="R21" s="167"/>
      <c r="S21" s="167"/>
      <c r="T21" s="168"/>
      <c r="U21" s="162"/>
      <c r="V21" s="162">
        <f>SUM(V22:V24)</f>
        <v>0</v>
      </c>
      <c r="W21" s="162"/>
      <c r="X21" s="162"/>
      <c r="Y21" s="162"/>
      <c r="AG21" t="s">
        <v>175</v>
      </c>
    </row>
    <row r="22" spans="1:60" outlineLevel="1" x14ac:dyDescent="0.2">
      <c r="A22" s="177">
        <v>12</v>
      </c>
      <c r="B22" s="178" t="s">
        <v>205</v>
      </c>
      <c r="C22" s="185" t="s">
        <v>206</v>
      </c>
      <c r="D22" s="179" t="s">
        <v>178</v>
      </c>
      <c r="E22" s="180">
        <v>1</v>
      </c>
      <c r="F22" s="181"/>
      <c r="G22" s="182">
        <f>ROUND(E22*F22,2)</f>
        <v>0</v>
      </c>
      <c r="H22" s="181"/>
      <c r="I22" s="182">
        <f>ROUND(E22*H22,2)</f>
        <v>0</v>
      </c>
      <c r="J22" s="181"/>
      <c r="K22" s="182">
        <f>ROUND(E22*J22,2)</f>
        <v>0</v>
      </c>
      <c r="L22" s="182">
        <v>21</v>
      </c>
      <c r="M22" s="182">
        <f>G22*(1+L22/100)</f>
        <v>0</v>
      </c>
      <c r="N22" s="180">
        <v>0</v>
      </c>
      <c r="O22" s="180">
        <f>ROUND(E22*N22,2)</f>
        <v>0</v>
      </c>
      <c r="P22" s="180">
        <v>0</v>
      </c>
      <c r="Q22" s="180">
        <f>ROUND(E22*P22,2)</f>
        <v>0</v>
      </c>
      <c r="R22" s="182"/>
      <c r="S22" s="182" t="s">
        <v>179</v>
      </c>
      <c r="T22" s="183" t="s">
        <v>180</v>
      </c>
      <c r="U22" s="161">
        <v>0</v>
      </c>
      <c r="V22" s="161">
        <f>ROUND(E22*U22,2)</f>
        <v>0</v>
      </c>
      <c r="W22" s="161"/>
      <c r="X22" s="161" t="s">
        <v>181</v>
      </c>
      <c r="Y22" s="161" t="s">
        <v>182</v>
      </c>
      <c r="Z22" s="151"/>
      <c r="AA22" s="151"/>
      <c r="AB22" s="151"/>
      <c r="AC22" s="151"/>
      <c r="AD22" s="151"/>
      <c r="AE22" s="151"/>
      <c r="AF22" s="151"/>
      <c r="AG22" s="151" t="s">
        <v>183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77">
        <v>13</v>
      </c>
      <c r="B23" s="178" t="s">
        <v>207</v>
      </c>
      <c r="C23" s="185" t="s">
        <v>208</v>
      </c>
      <c r="D23" s="179" t="s">
        <v>178</v>
      </c>
      <c r="E23" s="180">
        <v>1</v>
      </c>
      <c r="F23" s="181"/>
      <c r="G23" s="182">
        <f>ROUND(E23*F23,2)</f>
        <v>0</v>
      </c>
      <c r="H23" s="181"/>
      <c r="I23" s="182">
        <f>ROUND(E23*H23,2)</f>
        <v>0</v>
      </c>
      <c r="J23" s="181"/>
      <c r="K23" s="182">
        <f>ROUND(E23*J23,2)</f>
        <v>0</v>
      </c>
      <c r="L23" s="182">
        <v>21</v>
      </c>
      <c r="M23" s="182">
        <f>G23*(1+L23/100)</f>
        <v>0</v>
      </c>
      <c r="N23" s="180">
        <v>0</v>
      </c>
      <c r="O23" s="180">
        <f>ROUND(E23*N23,2)</f>
        <v>0</v>
      </c>
      <c r="P23" s="180">
        <v>0</v>
      </c>
      <c r="Q23" s="180">
        <f>ROUND(E23*P23,2)</f>
        <v>0</v>
      </c>
      <c r="R23" s="182"/>
      <c r="S23" s="182" t="s">
        <v>179</v>
      </c>
      <c r="T23" s="183" t="s">
        <v>180</v>
      </c>
      <c r="U23" s="161">
        <v>0</v>
      </c>
      <c r="V23" s="161">
        <f>ROUND(E23*U23,2)</f>
        <v>0</v>
      </c>
      <c r="W23" s="161"/>
      <c r="X23" s="161" t="s">
        <v>181</v>
      </c>
      <c r="Y23" s="161" t="s">
        <v>182</v>
      </c>
      <c r="Z23" s="151"/>
      <c r="AA23" s="151"/>
      <c r="AB23" s="151"/>
      <c r="AC23" s="151"/>
      <c r="AD23" s="151"/>
      <c r="AE23" s="151"/>
      <c r="AF23" s="151"/>
      <c r="AG23" s="151" t="s">
        <v>183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77">
        <v>14</v>
      </c>
      <c r="B24" s="178" t="s">
        <v>209</v>
      </c>
      <c r="C24" s="185" t="s">
        <v>210</v>
      </c>
      <c r="D24" s="179" t="s">
        <v>178</v>
      </c>
      <c r="E24" s="180">
        <v>1</v>
      </c>
      <c r="F24" s="181"/>
      <c r="G24" s="182">
        <f>ROUND(E24*F24,2)</f>
        <v>0</v>
      </c>
      <c r="H24" s="181"/>
      <c r="I24" s="182">
        <f>ROUND(E24*H24,2)</f>
        <v>0</v>
      </c>
      <c r="J24" s="181"/>
      <c r="K24" s="182">
        <f>ROUND(E24*J24,2)</f>
        <v>0</v>
      </c>
      <c r="L24" s="182">
        <v>21</v>
      </c>
      <c r="M24" s="182">
        <f>G24*(1+L24/100)</f>
        <v>0</v>
      </c>
      <c r="N24" s="180">
        <v>0</v>
      </c>
      <c r="O24" s="180">
        <f>ROUND(E24*N24,2)</f>
        <v>0</v>
      </c>
      <c r="P24" s="180">
        <v>0</v>
      </c>
      <c r="Q24" s="180">
        <f>ROUND(E24*P24,2)</f>
        <v>0</v>
      </c>
      <c r="R24" s="182"/>
      <c r="S24" s="182" t="s">
        <v>179</v>
      </c>
      <c r="T24" s="183" t="s">
        <v>180</v>
      </c>
      <c r="U24" s="161">
        <v>0</v>
      </c>
      <c r="V24" s="161">
        <f>ROUND(E24*U24,2)</f>
        <v>0</v>
      </c>
      <c r="W24" s="161"/>
      <c r="X24" s="161" t="s">
        <v>181</v>
      </c>
      <c r="Y24" s="161" t="s">
        <v>182</v>
      </c>
      <c r="Z24" s="151"/>
      <c r="AA24" s="151"/>
      <c r="AB24" s="151"/>
      <c r="AC24" s="151"/>
      <c r="AD24" s="151"/>
      <c r="AE24" s="151"/>
      <c r="AF24" s="151"/>
      <c r="AG24" s="151" t="s">
        <v>183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x14ac:dyDescent="0.2">
      <c r="A25" s="163" t="s">
        <v>174</v>
      </c>
      <c r="B25" s="164" t="s">
        <v>145</v>
      </c>
      <c r="C25" s="184" t="s">
        <v>26</v>
      </c>
      <c r="D25" s="165"/>
      <c r="E25" s="166"/>
      <c r="F25" s="167"/>
      <c r="G25" s="167">
        <f>SUMIF(AG26:AG29,"&lt;&gt;NOR",G26:G29)</f>
        <v>0</v>
      </c>
      <c r="H25" s="167"/>
      <c r="I25" s="167">
        <f>SUM(I26:I29)</f>
        <v>0</v>
      </c>
      <c r="J25" s="167"/>
      <c r="K25" s="167">
        <f>SUM(K26:K29)</f>
        <v>0</v>
      </c>
      <c r="L25" s="167"/>
      <c r="M25" s="167">
        <f>SUM(M26:M29)</f>
        <v>0</v>
      </c>
      <c r="N25" s="166"/>
      <c r="O25" s="166">
        <f>SUM(O26:O29)</f>
        <v>0</v>
      </c>
      <c r="P25" s="166"/>
      <c r="Q25" s="166">
        <f>SUM(Q26:Q29)</f>
        <v>0</v>
      </c>
      <c r="R25" s="167"/>
      <c r="S25" s="167"/>
      <c r="T25" s="168"/>
      <c r="U25" s="162"/>
      <c r="V25" s="162">
        <f>SUM(V26:V29)</f>
        <v>0</v>
      </c>
      <c r="W25" s="162"/>
      <c r="X25" s="162"/>
      <c r="Y25" s="162"/>
      <c r="AG25" t="s">
        <v>175</v>
      </c>
    </row>
    <row r="26" spans="1:60" outlineLevel="1" x14ac:dyDescent="0.2">
      <c r="A26" s="177">
        <v>15</v>
      </c>
      <c r="B26" s="178" t="s">
        <v>211</v>
      </c>
      <c r="C26" s="185" t="s">
        <v>212</v>
      </c>
      <c r="D26" s="179" t="s">
        <v>178</v>
      </c>
      <c r="E26" s="180">
        <v>1</v>
      </c>
      <c r="F26" s="181"/>
      <c r="G26" s="182">
        <f>ROUND(E26*F26,2)</f>
        <v>0</v>
      </c>
      <c r="H26" s="181"/>
      <c r="I26" s="182">
        <f>ROUND(E26*H26,2)</f>
        <v>0</v>
      </c>
      <c r="J26" s="181"/>
      <c r="K26" s="182">
        <f>ROUND(E26*J26,2)</f>
        <v>0</v>
      </c>
      <c r="L26" s="182">
        <v>21</v>
      </c>
      <c r="M26" s="182">
        <f>G26*(1+L26/100)</f>
        <v>0</v>
      </c>
      <c r="N26" s="180">
        <v>0</v>
      </c>
      <c r="O26" s="180">
        <f>ROUND(E26*N26,2)</f>
        <v>0</v>
      </c>
      <c r="P26" s="180">
        <v>0</v>
      </c>
      <c r="Q26" s="180">
        <f>ROUND(E26*P26,2)</f>
        <v>0</v>
      </c>
      <c r="R26" s="182"/>
      <c r="S26" s="182" t="s">
        <v>179</v>
      </c>
      <c r="T26" s="183" t="s">
        <v>180</v>
      </c>
      <c r="U26" s="161">
        <v>0</v>
      </c>
      <c r="V26" s="161">
        <f>ROUND(E26*U26,2)</f>
        <v>0</v>
      </c>
      <c r="W26" s="161"/>
      <c r="X26" s="161" t="s">
        <v>181</v>
      </c>
      <c r="Y26" s="161" t="s">
        <v>182</v>
      </c>
      <c r="Z26" s="151"/>
      <c r="AA26" s="151"/>
      <c r="AB26" s="151"/>
      <c r="AC26" s="151"/>
      <c r="AD26" s="151"/>
      <c r="AE26" s="151"/>
      <c r="AF26" s="151"/>
      <c r="AG26" s="151" t="s">
        <v>183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77">
        <v>16</v>
      </c>
      <c r="B27" s="178" t="s">
        <v>213</v>
      </c>
      <c r="C27" s="185" t="s">
        <v>214</v>
      </c>
      <c r="D27" s="179" t="s">
        <v>178</v>
      </c>
      <c r="E27" s="180">
        <v>1</v>
      </c>
      <c r="F27" s="181"/>
      <c r="G27" s="182">
        <f>ROUND(E27*F27,2)</f>
        <v>0</v>
      </c>
      <c r="H27" s="181"/>
      <c r="I27" s="182">
        <f>ROUND(E27*H27,2)</f>
        <v>0</v>
      </c>
      <c r="J27" s="181"/>
      <c r="K27" s="182">
        <f>ROUND(E27*J27,2)</f>
        <v>0</v>
      </c>
      <c r="L27" s="182">
        <v>21</v>
      </c>
      <c r="M27" s="182">
        <f>G27*(1+L27/100)</f>
        <v>0</v>
      </c>
      <c r="N27" s="180">
        <v>0</v>
      </c>
      <c r="O27" s="180">
        <f>ROUND(E27*N27,2)</f>
        <v>0</v>
      </c>
      <c r="P27" s="180">
        <v>0</v>
      </c>
      <c r="Q27" s="180">
        <f>ROUND(E27*P27,2)</f>
        <v>0</v>
      </c>
      <c r="R27" s="182"/>
      <c r="S27" s="182" t="s">
        <v>179</v>
      </c>
      <c r="T27" s="183" t="s">
        <v>180</v>
      </c>
      <c r="U27" s="161">
        <v>0</v>
      </c>
      <c r="V27" s="161">
        <f>ROUND(E27*U27,2)</f>
        <v>0</v>
      </c>
      <c r="W27" s="161"/>
      <c r="X27" s="161" t="s">
        <v>181</v>
      </c>
      <c r="Y27" s="161" t="s">
        <v>182</v>
      </c>
      <c r="Z27" s="151"/>
      <c r="AA27" s="151"/>
      <c r="AB27" s="151"/>
      <c r="AC27" s="151"/>
      <c r="AD27" s="151"/>
      <c r="AE27" s="151"/>
      <c r="AF27" s="151"/>
      <c r="AG27" s="151" t="s">
        <v>183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77">
        <v>17</v>
      </c>
      <c r="B28" s="178" t="s">
        <v>215</v>
      </c>
      <c r="C28" s="185" t="s">
        <v>216</v>
      </c>
      <c r="D28" s="179" t="s">
        <v>178</v>
      </c>
      <c r="E28" s="180">
        <v>1</v>
      </c>
      <c r="F28" s="181"/>
      <c r="G28" s="182">
        <f>ROUND(E28*F28,2)</f>
        <v>0</v>
      </c>
      <c r="H28" s="181"/>
      <c r="I28" s="182">
        <f>ROUND(E28*H28,2)</f>
        <v>0</v>
      </c>
      <c r="J28" s="181"/>
      <c r="K28" s="182">
        <f>ROUND(E28*J28,2)</f>
        <v>0</v>
      </c>
      <c r="L28" s="182">
        <v>21</v>
      </c>
      <c r="M28" s="182">
        <f>G28*(1+L28/100)</f>
        <v>0</v>
      </c>
      <c r="N28" s="180">
        <v>0</v>
      </c>
      <c r="O28" s="180">
        <f>ROUND(E28*N28,2)</f>
        <v>0</v>
      </c>
      <c r="P28" s="180">
        <v>0</v>
      </c>
      <c r="Q28" s="180">
        <f>ROUND(E28*P28,2)</f>
        <v>0</v>
      </c>
      <c r="R28" s="182"/>
      <c r="S28" s="182" t="s">
        <v>179</v>
      </c>
      <c r="T28" s="183" t="s">
        <v>180</v>
      </c>
      <c r="U28" s="161">
        <v>0</v>
      </c>
      <c r="V28" s="161">
        <f>ROUND(E28*U28,2)</f>
        <v>0</v>
      </c>
      <c r="W28" s="161"/>
      <c r="X28" s="161" t="s">
        <v>181</v>
      </c>
      <c r="Y28" s="161" t="s">
        <v>182</v>
      </c>
      <c r="Z28" s="151"/>
      <c r="AA28" s="151"/>
      <c r="AB28" s="151"/>
      <c r="AC28" s="151"/>
      <c r="AD28" s="151"/>
      <c r="AE28" s="151"/>
      <c r="AF28" s="151"/>
      <c r="AG28" s="151" t="s">
        <v>183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70">
        <v>18</v>
      </c>
      <c r="B29" s="171" t="s">
        <v>217</v>
      </c>
      <c r="C29" s="186" t="s">
        <v>218</v>
      </c>
      <c r="D29" s="172" t="s">
        <v>178</v>
      </c>
      <c r="E29" s="173">
        <v>1</v>
      </c>
      <c r="F29" s="174"/>
      <c r="G29" s="175">
        <f>ROUND(E29*F29,2)</f>
        <v>0</v>
      </c>
      <c r="H29" s="174"/>
      <c r="I29" s="175">
        <f>ROUND(E29*H29,2)</f>
        <v>0</v>
      </c>
      <c r="J29" s="174"/>
      <c r="K29" s="175">
        <f>ROUND(E29*J29,2)</f>
        <v>0</v>
      </c>
      <c r="L29" s="175">
        <v>21</v>
      </c>
      <c r="M29" s="175">
        <f>G29*(1+L29/100)</f>
        <v>0</v>
      </c>
      <c r="N29" s="173">
        <v>0</v>
      </c>
      <c r="O29" s="173">
        <f>ROUND(E29*N29,2)</f>
        <v>0</v>
      </c>
      <c r="P29" s="173">
        <v>0</v>
      </c>
      <c r="Q29" s="173">
        <f>ROUND(E29*P29,2)</f>
        <v>0</v>
      </c>
      <c r="R29" s="175"/>
      <c r="S29" s="175" t="s">
        <v>179</v>
      </c>
      <c r="T29" s="176" t="s">
        <v>180</v>
      </c>
      <c r="U29" s="161">
        <v>0</v>
      </c>
      <c r="V29" s="161">
        <f>ROUND(E29*U29,2)</f>
        <v>0</v>
      </c>
      <c r="W29" s="161"/>
      <c r="X29" s="161" t="s">
        <v>181</v>
      </c>
      <c r="Y29" s="161" t="s">
        <v>182</v>
      </c>
      <c r="Z29" s="151"/>
      <c r="AA29" s="151"/>
      <c r="AB29" s="151"/>
      <c r="AC29" s="151"/>
      <c r="AD29" s="151"/>
      <c r="AE29" s="151"/>
      <c r="AF29" s="151"/>
      <c r="AG29" s="151" t="s">
        <v>183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x14ac:dyDescent="0.2">
      <c r="A30" s="3"/>
      <c r="B30" s="4"/>
      <c r="C30" s="187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E30">
        <v>12</v>
      </c>
      <c r="AF30">
        <v>21</v>
      </c>
      <c r="AG30" t="s">
        <v>160</v>
      </c>
    </row>
    <row r="31" spans="1:60" x14ac:dyDescent="0.2">
      <c r="A31" s="154"/>
      <c r="B31" s="155" t="s">
        <v>28</v>
      </c>
      <c r="C31" s="188"/>
      <c r="D31" s="156"/>
      <c r="E31" s="157"/>
      <c r="F31" s="157"/>
      <c r="G31" s="169">
        <f>G8+G15+G21+G25</f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E31">
        <f>SUMIF(L7:L29,AE30,G7:G29)</f>
        <v>0</v>
      </c>
      <c r="AF31">
        <f>SUMIF(L7:L29,AF30,G7:G29)</f>
        <v>0</v>
      </c>
      <c r="AG31" t="s">
        <v>219</v>
      </c>
    </row>
    <row r="32" spans="1:60" x14ac:dyDescent="0.2">
      <c r="C32" s="189"/>
      <c r="D32" s="10"/>
      <c r="AG32" t="s">
        <v>220</v>
      </c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qp0foT6maCzBwbwYDfVP3PXXHKEU6TGPUM+BF96K6BzunklA6TCk8Bjn+GX6HuHvJSuXpdJUwaRKipA96hMHg==" saltValue="MjjVNN2lol/ye0UFcA+sHg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0031A-62A1-469D-8021-B23C4E26E369}">
  <sheetPr>
    <outlinePr summaryBelow="0"/>
  </sheetPr>
  <dimension ref="A1:BH5000"/>
  <sheetViews>
    <sheetView workbookViewId="0">
      <pane ySplit="7" topLeftCell="A10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5" customWidth="1"/>
    <col min="3" max="3" width="63.28515625" style="125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0" t="s">
        <v>147</v>
      </c>
      <c r="B1" s="250"/>
      <c r="C1" s="250"/>
      <c r="D1" s="250"/>
      <c r="E1" s="250"/>
      <c r="F1" s="250"/>
      <c r="G1" s="250"/>
      <c r="AG1" t="s">
        <v>148</v>
      </c>
    </row>
    <row r="2" spans="1:60" ht="25.15" customHeight="1" x14ac:dyDescent="0.2">
      <c r="A2" s="50" t="s">
        <v>7</v>
      </c>
      <c r="B2" s="49" t="s">
        <v>42</v>
      </c>
      <c r="C2" s="251" t="s">
        <v>43</v>
      </c>
      <c r="D2" s="252"/>
      <c r="E2" s="252"/>
      <c r="F2" s="252"/>
      <c r="G2" s="253"/>
      <c r="AG2" t="s">
        <v>149</v>
      </c>
    </row>
    <row r="3" spans="1:60" ht="25.15" customHeight="1" x14ac:dyDescent="0.2">
      <c r="A3" s="50" t="s">
        <v>8</v>
      </c>
      <c r="B3" s="49" t="s">
        <v>49</v>
      </c>
      <c r="C3" s="251" t="s">
        <v>50</v>
      </c>
      <c r="D3" s="252"/>
      <c r="E3" s="252"/>
      <c r="F3" s="252"/>
      <c r="G3" s="253"/>
      <c r="AC3" s="125" t="s">
        <v>149</v>
      </c>
      <c r="AG3" t="s">
        <v>150</v>
      </c>
    </row>
    <row r="4" spans="1:60" ht="25.15" customHeight="1" x14ac:dyDescent="0.2">
      <c r="A4" s="144" t="s">
        <v>9</v>
      </c>
      <c r="B4" s="145" t="s">
        <v>48</v>
      </c>
      <c r="C4" s="254" t="s">
        <v>51</v>
      </c>
      <c r="D4" s="255"/>
      <c r="E4" s="255"/>
      <c r="F4" s="255"/>
      <c r="G4" s="256"/>
      <c r="AG4" t="s">
        <v>151</v>
      </c>
    </row>
    <row r="5" spans="1:60" x14ac:dyDescent="0.2">
      <c r="D5" s="10"/>
    </row>
    <row r="6" spans="1:60" ht="38.25" x14ac:dyDescent="0.2">
      <c r="A6" s="147" t="s">
        <v>152</v>
      </c>
      <c r="B6" s="149" t="s">
        <v>153</v>
      </c>
      <c r="C6" s="149" t="s">
        <v>154</v>
      </c>
      <c r="D6" s="148" t="s">
        <v>155</v>
      </c>
      <c r="E6" s="147" t="s">
        <v>156</v>
      </c>
      <c r="F6" s="146" t="s">
        <v>157</v>
      </c>
      <c r="G6" s="147" t="s">
        <v>28</v>
      </c>
      <c r="H6" s="150" t="s">
        <v>29</v>
      </c>
      <c r="I6" s="150" t="s">
        <v>158</v>
      </c>
      <c r="J6" s="150" t="s">
        <v>30</v>
      </c>
      <c r="K6" s="150" t="s">
        <v>159</v>
      </c>
      <c r="L6" s="150" t="s">
        <v>160</v>
      </c>
      <c r="M6" s="150" t="s">
        <v>161</v>
      </c>
      <c r="N6" s="150" t="s">
        <v>162</v>
      </c>
      <c r="O6" s="150" t="s">
        <v>163</v>
      </c>
      <c r="P6" s="150" t="s">
        <v>164</v>
      </c>
      <c r="Q6" s="150" t="s">
        <v>165</v>
      </c>
      <c r="R6" s="150" t="s">
        <v>166</v>
      </c>
      <c r="S6" s="150" t="s">
        <v>167</v>
      </c>
      <c r="T6" s="150" t="s">
        <v>168</v>
      </c>
      <c r="U6" s="150" t="s">
        <v>169</v>
      </c>
      <c r="V6" s="150" t="s">
        <v>170</v>
      </c>
      <c r="W6" s="150" t="s">
        <v>171</v>
      </c>
      <c r="X6" s="150" t="s">
        <v>172</v>
      </c>
      <c r="Y6" s="150" t="s">
        <v>173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63" t="s">
        <v>174</v>
      </c>
      <c r="B8" s="164" t="s">
        <v>110</v>
      </c>
      <c r="C8" s="184" t="s">
        <v>111</v>
      </c>
      <c r="D8" s="165"/>
      <c r="E8" s="166"/>
      <c r="F8" s="167"/>
      <c r="G8" s="167">
        <f>SUMIF(AG9:AG30,"&lt;&gt;NOR",G9:G30)</f>
        <v>0</v>
      </c>
      <c r="H8" s="167"/>
      <c r="I8" s="167">
        <f>SUM(I9:I30)</f>
        <v>0</v>
      </c>
      <c r="J8" s="167"/>
      <c r="K8" s="167">
        <f>SUM(K9:K30)</f>
        <v>0</v>
      </c>
      <c r="L8" s="167"/>
      <c r="M8" s="167">
        <f>SUM(M9:M30)</f>
        <v>0</v>
      </c>
      <c r="N8" s="166"/>
      <c r="O8" s="166">
        <f>SUM(O9:O30)</f>
        <v>0</v>
      </c>
      <c r="P8" s="166"/>
      <c r="Q8" s="166">
        <f>SUM(Q9:Q30)</f>
        <v>0</v>
      </c>
      <c r="R8" s="167"/>
      <c r="S8" s="167"/>
      <c r="T8" s="168"/>
      <c r="U8" s="162"/>
      <c r="V8" s="162">
        <f>SUM(V9:V30)</f>
        <v>132.29999999999998</v>
      </c>
      <c r="W8" s="162"/>
      <c r="X8" s="162"/>
      <c r="Y8" s="162"/>
      <c r="AG8" t="s">
        <v>175</v>
      </c>
    </row>
    <row r="9" spans="1:60" ht="22.5" outlineLevel="1" x14ac:dyDescent="0.2">
      <c r="A9" s="170">
        <v>1</v>
      </c>
      <c r="B9" s="171" t="s">
        <v>221</v>
      </c>
      <c r="C9" s="186" t="s">
        <v>222</v>
      </c>
      <c r="D9" s="172" t="s">
        <v>223</v>
      </c>
      <c r="E9" s="173">
        <v>277.43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5" t="s">
        <v>224</v>
      </c>
      <c r="S9" s="175" t="s">
        <v>179</v>
      </c>
      <c r="T9" s="176" t="s">
        <v>179</v>
      </c>
      <c r="U9" s="161">
        <v>0.16</v>
      </c>
      <c r="V9" s="161">
        <f>ROUND(E9*U9,2)</f>
        <v>44.39</v>
      </c>
      <c r="W9" s="161"/>
      <c r="X9" s="161" t="s">
        <v>225</v>
      </c>
      <c r="Y9" s="161" t="s">
        <v>182</v>
      </c>
      <c r="Z9" s="151"/>
      <c r="AA9" s="151"/>
      <c r="AB9" s="151"/>
      <c r="AC9" s="151"/>
      <c r="AD9" s="151"/>
      <c r="AE9" s="151"/>
      <c r="AF9" s="151"/>
      <c r="AG9" s="151" t="s">
        <v>226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257" t="s">
        <v>227</v>
      </c>
      <c r="D10" s="258"/>
      <c r="E10" s="258"/>
      <c r="F10" s="258"/>
      <c r="G10" s="258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228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193" t="s">
        <v>229</v>
      </c>
      <c r="D11" s="190"/>
      <c r="E11" s="191">
        <v>277.43</v>
      </c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230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0">
        <v>2</v>
      </c>
      <c r="B12" s="171" t="s">
        <v>231</v>
      </c>
      <c r="C12" s="186" t="s">
        <v>232</v>
      </c>
      <c r="D12" s="172" t="s">
        <v>223</v>
      </c>
      <c r="E12" s="173">
        <v>277.43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3">
        <v>0</v>
      </c>
      <c r="O12" s="173">
        <f>ROUND(E12*N12,2)</f>
        <v>0</v>
      </c>
      <c r="P12" s="173">
        <v>0</v>
      </c>
      <c r="Q12" s="173">
        <f>ROUND(E12*P12,2)</f>
        <v>0</v>
      </c>
      <c r="R12" s="175" t="s">
        <v>224</v>
      </c>
      <c r="S12" s="175" t="s">
        <v>179</v>
      </c>
      <c r="T12" s="176" t="s">
        <v>179</v>
      </c>
      <c r="U12" s="161">
        <v>0.11899999999999999</v>
      </c>
      <c r="V12" s="161">
        <f>ROUND(E12*U12,2)</f>
        <v>33.01</v>
      </c>
      <c r="W12" s="161"/>
      <c r="X12" s="161" t="s">
        <v>225</v>
      </c>
      <c r="Y12" s="161" t="s">
        <v>182</v>
      </c>
      <c r="Z12" s="151"/>
      <c r="AA12" s="151"/>
      <c r="AB12" s="151"/>
      <c r="AC12" s="151"/>
      <c r="AD12" s="151"/>
      <c r="AE12" s="151"/>
      <c r="AF12" s="151"/>
      <c r="AG12" s="151" t="s">
        <v>226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2" x14ac:dyDescent="0.2">
      <c r="A13" s="158"/>
      <c r="B13" s="159"/>
      <c r="C13" s="193" t="s">
        <v>229</v>
      </c>
      <c r="D13" s="190"/>
      <c r="E13" s="191">
        <v>277.43</v>
      </c>
      <c r="F13" s="161"/>
      <c r="G13" s="16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230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2.5" outlineLevel="1" x14ac:dyDescent="0.2">
      <c r="A14" s="177">
        <v>3</v>
      </c>
      <c r="B14" s="178" t="s">
        <v>233</v>
      </c>
      <c r="C14" s="185" t="s">
        <v>234</v>
      </c>
      <c r="D14" s="179" t="s">
        <v>223</v>
      </c>
      <c r="E14" s="180">
        <v>30</v>
      </c>
      <c r="F14" s="181"/>
      <c r="G14" s="182">
        <f>ROUND(E14*F14,2)</f>
        <v>0</v>
      </c>
      <c r="H14" s="181"/>
      <c r="I14" s="182">
        <f>ROUND(E14*H14,2)</f>
        <v>0</v>
      </c>
      <c r="J14" s="181"/>
      <c r="K14" s="182">
        <f>ROUND(E14*J14,2)</f>
        <v>0</v>
      </c>
      <c r="L14" s="182">
        <v>21</v>
      </c>
      <c r="M14" s="182">
        <f>G14*(1+L14/100)</f>
        <v>0</v>
      </c>
      <c r="N14" s="180">
        <v>0</v>
      </c>
      <c r="O14" s="180">
        <f>ROUND(E14*N14,2)</f>
        <v>0</v>
      </c>
      <c r="P14" s="180">
        <v>0</v>
      </c>
      <c r="Q14" s="180">
        <f>ROUND(E14*P14,2)</f>
        <v>0</v>
      </c>
      <c r="R14" s="182" t="s">
        <v>224</v>
      </c>
      <c r="S14" s="182" t="s">
        <v>179</v>
      </c>
      <c r="T14" s="183" t="s">
        <v>179</v>
      </c>
      <c r="U14" s="161">
        <v>0.2</v>
      </c>
      <c r="V14" s="161">
        <f>ROUND(E14*U14,2)</f>
        <v>6</v>
      </c>
      <c r="W14" s="161"/>
      <c r="X14" s="161" t="s">
        <v>225</v>
      </c>
      <c r="Y14" s="161" t="s">
        <v>182</v>
      </c>
      <c r="Z14" s="151"/>
      <c r="AA14" s="151"/>
      <c r="AB14" s="151"/>
      <c r="AC14" s="151"/>
      <c r="AD14" s="151"/>
      <c r="AE14" s="151"/>
      <c r="AF14" s="151"/>
      <c r="AG14" s="151" t="s">
        <v>226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70">
        <v>4</v>
      </c>
      <c r="B15" s="171" t="s">
        <v>235</v>
      </c>
      <c r="C15" s="186" t="s">
        <v>236</v>
      </c>
      <c r="D15" s="172" t="s">
        <v>237</v>
      </c>
      <c r="E15" s="173">
        <v>120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3">
        <v>0</v>
      </c>
      <c r="O15" s="173">
        <f>ROUND(E15*N15,2)</f>
        <v>0</v>
      </c>
      <c r="P15" s="173">
        <v>0</v>
      </c>
      <c r="Q15" s="173">
        <f>ROUND(E15*P15,2)</f>
        <v>0</v>
      </c>
      <c r="R15" s="175" t="s">
        <v>224</v>
      </c>
      <c r="S15" s="175" t="s">
        <v>179</v>
      </c>
      <c r="T15" s="176" t="s">
        <v>179</v>
      </c>
      <c r="U15" s="161">
        <v>0.123</v>
      </c>
      <c r="V15" s="161">
        <f>ROUND(E15*U15,2)</f>
        <v>14.76</v>
      </c>
      <c r="W15" s="161"/>
      <c r="X15" s="161" t="s">
        <v>225</v>
      </c>
      <c r="Y15" s="161" t="s">
        <v>182</v>
      </c>
      <c r="Z15" s="151"/>
      <c r="AA15" s="151"/>
      <c r="AB15" s="151"/>
      <c r="AC15" s="151"/>
      <c r="AD15" s="151"/>
      <c r="AE15" s="151"/>
      <c r="AF15" s="151"/>
      <c r="AG15" s="151" t="s">
        <v>226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2" x14ac:dyDescent="0.2">
      <c r="A16" s="158"/>
      <c r="B16" s="159"/>
      <c r="C16" s="257" t="s">
        <v>238</v>
      </c>
      <c r="D16" s="258"/>
      <c r="E16" s="258"/>
      <c r="F16" s="258"/>
      <c r="G16" s="258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228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92" t="str">
        <f>C16</f>
        <v>s vybouráním lože, s přemístěním hmot na skládku na vzdálenost do 3 m nebo naložením na dopravní prostředek</v>
      </c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0">
        <v>5</v>
      </c>
      <c r="B17" s="171" t="s">
        <v>239</v>
      </c>
      <c r="C17" s="186" t="s">
        <v>240</v>
      </c>
      <c r="D17" s="172" t="s">
        <v>241</v>
      </c>
      <c r="E17" s="173">
        <v>63.168599999999998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3">
        <v>0</v>
      </c>
      <c r="O17" s="173">
        <f>ROUND(E17*N17,2)</f>
        <v>0</v>
      </c>
      <c r="P17" s="173">
        <v>0</v>
      </c>
      <c r="Q17" s="173">
        <f>ROUND(E17*P17,2)</f>
        <v>0</v>
      </c>
      <c r="R17" s="175" t="s">
        <v>242</v>
      </c>
      <c r="S17" s="175" t="s">
        <v>179</v>
      </c>
      <c r="T17" s="176" t="s">
        <v>179</v>
      </c>
      <c r="U17" s="161">
        <v>0.42199999999999999</v>
      </c>
      <c r="V17" s="161">
        <f>ROUND(E17*U17,2)</f>
        <v>26.66</v>
      </c>
      <c r="W17" s="161"/>
      <c r="X17" s="161" t="s">
        <v>225</v>
      </c>
      <c r="Y17" s="161" t="s">
        <v>182</v>
      </c>
      <c r="Z17" s="151"/>
      <c r="AA17" s="151"/>
      <c r="AB17" s="151"/>
      <c r="AC17" s="151"/>
      <c r="AD17" s="151"/>
      <c r="AE17" s="151"/>
      <c r="AF17" s="151"/>
      <c r="AG17" s="151" t="s">
        <v>226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2" x14ac:dyDescent="0.2">
      <c r="A18" s="158"/>
      <c r="B18" s="159"/>
      <c r="C18" s="257" t="s">
        <v>243</v>
      </c>
      <c r="D18" s="258"/>
      <c r="E18" s="258"/>
      <c r="F18" s="258"/>
      <c r="G18" s="258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228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92" t="str">
        <f>C18</f>
        <v>s přemístěním výkopku v příčných profilech na vzdálenost do 15 m nebo s naložením na dopravní prostředek.</v>
      </c>
      <c r="BB18" s="151"/>
      <c r="BC18" s="151"/>
      <c r="BD18" s="151"/>
      <c r="BE18" s="151"/>
      <c r="BF18" s="151"/>
      <c r="BG18" s="151"/>
      <c r="BH18" s="151"/>
    </row>
    <row r="19" spans="1:60" outlineLevel="2" x14ac:dyDescent="0.2">
      <c r="A19" s="158"/>
      <c r="B19" s="159"/>
      <c r="C19" s="193" t="s">
        <v>244</v>
      </c>
      <c r="D19" s="190"/>
      <c r="E19" s="191">
        <v>63.17</v>
      </c>
      <c r="F19" s="161"/>
      <c r="G19" s="161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230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0">
        <v>6</v>
      </c>
      <c r="B20" s="171" t="s">
        <v>245</v>
      </c>
      <c r="C20" s="186" t="s">
        <v>246</v>
      </c>
      <c r="D20" s="172" t="s">
        <v>241</v>
      </c>
      <c r="E20" s="173">
        <v>63.168599999999998</v>
      </c>
      <c r="F20" s="174"/>
      <c r="G20" s="175">
        <f>ROUND(E20*F20,2)</f>
        <v>0</v>
      </c>
      <c r="H20" s="174"/>
      <c r="I20" s="175">
        <f>ROUND(E20*H20,2)</f>
        <v>0</v>
      </c>
      <c r="J20" s="174"/>
      <c r="K20" s="175">
        <f>ROUND(E20*J20,2)</f>
        <v>0</v>
      </c>
      <c r="L20" s="175">
        <v>21</v>
      </c>
      <c r="M20" s="175">
        <f>G20*(1+L20/100)</f>
        <v>0</v>
      </c>
      <c r="N20" s="173">
        <v>0</v>
      </c>
      <c r="O20" s="173">
        <f>ROUND(E20*N20,2)</f>
        <v>0</v>
      </c>
      <c r="P20" s="173">
        <v>0</v>
      </c>
      <c r="Q20" s="173">
        <f>ROUND(E20*P20,2)</f>
        <v>0</v>
      </c>
      <c r="R20" s="175" t="s">
        <v>242</v>
      </c>
      <c r="S20" s="175" t="s">
        <v>179</v>
      </c>
      <c r="T20" s="176" t="s">
        <v>179</v>
      </c>
      <c r="U20" s="161">
        <v>8.7999999999999995E-2</v>
      </c>
      <c r="V20" s="161">
        <f>ROUND(E20*U20,2)</f>
        <v>5.56</v>
      </c>
      <c r="W20" s="161"/>
      <c r="X20" s="161" t="s">
        <v>225</v>
      </c>
      <c r="Y20" s="161" t="s">
        <v>182</v>
      </c>
      <c r="Z20" s="151"/>
      <c r="AA20" s="151"/>
      <c r="AB20" s="151"/>
      <c r="AC20" s="151"/>
      <c r="AD20" s="151"/>
      <c r="AE20" s="151"/>
      <c r="AF20" s="151"/>
      <c r="AG20" s="151" t="s">
        <v>226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2" x14ac:dyDescent="0.2">
      <c r="A21" s="158"/>
      <c r="B21" s="159"/>
      <c r="C21" s="257" t="s">
        <v>243</v>
      </c>
      <c r="D21" s="258"/>
      <c r="E21" s="258"/>
      <c r="F21" s="258"/>
      <c r="G21" s="258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228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92" t="str">
        <f>C21</f>
        <v>s přemístěním výkopku v příčných profilech na vzdálenost do 15 m nebo s naložením na dopravní prostředek.</v>
      </c>
      <c r="BB21" s="151"/>
      <c r="BC21" s="151"/>
      <c r="BD21" s="151"/>
      <c r="BE21" s="151"/>
      <c r="BF21" s="151"/>
      <c r="BG21" s="151"/>
      <c r="BH21" s="151"/>
    </row>
    <row r="22" spans="1:60" outlineLevel="2" x14ac:dyDescent="0.2">
      <c r="A22" s="158"/>
      <c r="B22" s="159"/>
      <c r="C22" s="193" t="s">
        <v>244</v>
      </c>
      <c r="D22" s="190"/>
      <c r="E22" s="191">
        <v>63.17</v>
      </c>
      <c r="F22" s="161"/>
      <c r="G22" s="161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230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70">
        <v>7</v>
      </c>
      <c r="B23" s="171" t="s">
        <v>247</v>
      </c>
      <c r="C23" s="186" t="s">
        <v>248</v>
      </c>
      <c r="D23" s="172" t="s">
        <v>241</v>
      </c>
      <c r="E23" s="173">
        <v>174.93</v>
      </c>
      <c r="F23" s="174"/>
      <c r="G23" s="175">
        <f>ROUND(E23*F23,2)</f>
        <v>0</v>
      </c>
      <c r="H23" s="174"/>
      <c r="I23" s="175">
        <f>ROUND(E23*H23,2)</f>
        <v>0</v>
      </c>
      <c r="J23" s="174"/>
      <c r="K23" s="175">
        <f>ROUND(E23*J23,2)</f>
        <v>0</v>
      </c>
      <c r="L23" s="175">
        <v>21</v>
      </c>
      <c r="M23" s="175">
        <f>G23*(1+L23/100)</f>
        <v>0</v>
      </c>
      <c r="N23" s="173">
        <v>0</v>
      </c>
      <c r="O23" s="173">
        <f>ROUND(E23*N23,2)</f>
        <v>0</v>
      </c>
      <c r="P23" s="173">
        <v>0</v>
      </c>
      <c r="Q23" s="173">
        <f>ROUND(E23*P23,2)</f>
        <v>0</v>
      </c>
      <c r="R23" s="175" t="s">
        <v>242</v>
      </c>
      <c r="S23" s="175" t="s">
        <v>179</v>
      </c>
      <c r="T23" s="176" t="s">
        <v>179</v>
      </c>
      <c r="U23" s="161">
        <v>1.0999999999999999E-2</v>
      </c>
      <c r="V23" s="161">
        <f>ROUND(E23*U23,2)</f>
        <v>1.92</v>
      </c>
      <c r="W23" s="161"/>
      <c r="X23" s="161" t="s">
        <v>225</v>
      </c>
      <c r="Y23" s="161" t="s">
        <v>182</v>
      </c>
      <c r="Z23" s="151"/>
      <c r="AA23" s="151"/>
      <c r="AB23" s="151"/>
      <c r="AC23" s="151"/>
      <c r="AD23" s="151"/>
      <c r="AE23" s="151"/>
      <c r="AF23" s="151"/>
      <c r="AG23" s="151" t="s">
        <v>226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2" x14ac:dyDescent="0.2">
      <c r="A24" s="158"/>
      <c r="B24" s="159"/>
      <c r="C24" s="257" t="s">
        <v>249</v>
      </c>
      <c r="D24" s="258"/>
      <c r="E24" s="258"/>
      <c r="F24" s="258"/>
      <c r="G24" s="258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228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2" x14ac:dyDescent="0.2">
      <c r="A25" s="158"/>
      <c r="B25" s="159"/>
      <c r="C25" s="193" t="s">
        <v>250</v>
      </c>
      <c r="D25" s="190"/>
      <c r="E25" s="191">
        <v>174.93</v>
      </c>
      <c r="F25" s="161"/>
      <c r="G25" s="161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61"/>
      <c r="Z25" s="151"/>
      <c r="AA25" s="151"/>
      <c r="AB25" s="151"/>
      <c r="AC25" s="151"/>
      <c r="AD25" s="151"/>
      <c r="AE25" s="151"/>
      <c r="AF25" s="151"/>
      <c r="AG25" s="151" t="s">
        <v>230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2.5" outlineLevel="1" x14ac:dyDescent="0.2">
      <c r="A26" s="170">
        <v>8</v>
      </c>
      <c r="B26" s="171" t="s">
        <v>251</v>
      </c>
      <c r="C26" s="186" t="s">
        <v>252</v>
      </c>
      <c r="D26" s="172" t="s">
        <v>241</v>
      </c>
      <c r="E26" s="173">
        <v>3730.0313999999998</v>
      </c>
      <c r="F26" s="174"/>
      <c r="G26" s="175">
        <f>ROUND(E26*F26,2)</f>
        <v>0</v>
      </c>
      <c r="H26" s="174"/>
      <c r="I26" s="175">
        <f>ROUND(E26*H26,2)</f>
        <v>0</v>
      </c>
      <c r="J26" s="174"/>
      <c r="K26" s="175">
        <f>ROUND(E26*J26,2)</f>
        <v>0</v>
      </c>
      <c r="L26" s="175">
        <v>21</v>
      </c>
      <c r="M26" s="175">
        <f>G26*(1+L26/100)</f>
        <v>0</v>
      </c>
      <c r="N26" s="173">
        <v>0</v>
      </c>
      <c r="O26" s="173">
        <f>ROUND(E26*N26,2)</f>
        <v>0</v>
      </c>
      <c r="P26" s="173">
        <v>0</v>
      </c>
      <c r="Q26" s="173">
        <f>ROUND(E26*P26,2)</f>
        <v>0</v>
      </c>
      <c r="R26" s="175" t="s">
        <v>242</v>
      </c>
      <c r="S26" s="175" t="s">
        <v>179</v>
      </c>
      <c r="T26" s="176" t="s">
        <v>179</v>
      </c>
      <c r="U26" s="161">
        <v>0</v>
      </c>
      <c r="V26" s="161">
        <f>ROUND(E26*U26,2)</f>
        <v>0</v>
      </c>
      <c r="W26" s="161"/>
      <c r="X26" s="161" t="s">
        <v>225</v>
      </c>
      <c r="Y26" s="161" t="s">
        <v>182</v>
      </c>
      <c r="Z26" s="151"/>
      <c r="AA26" s="151"/>
      <c r="AB26" s="151"/>
      <c r="AC26" s="151"/>
      <c r="AD26" s="151"/>
      <c r="AE26" s="151"/>
      <c r="AF26" s="151"/>
      <c r="AG26" s="151" t="s">
        <v>226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2" x14ac:dyDescent="0.2">
      <c r="A27" s="158"/>
      <c r="B27" s="159"/>
      <c r="C27" s="257" t="s">
        <v>249</v>
      </c>
      <c r="D27" s="258"/>
      <c r="E27" s="258"/>
      <c r="F27" s="258"/>
      <c r="G27" s="258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228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2" x14ac:dyDescent="0.2">
      <c r="A28" s="158"/>
      <c r="B28" s="159"/>
      <c r="C28" s="193" t="s">
        <v>253</v>
      </c>
      <c r="D28" s="190"/>
      <c r="E28" s="191">
        <v>3730.03</v>
      </c>
      <c r="F28" s="161"/>
      <c r="G28" s="161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230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70">
        <v>9</v>
      </c>
      <c r="B29" s="171" t="s">
        <v>254</v>
      </c>
      <c r="C29" s="186" t="s">
        <v>255</v>
      </c>
      <c r="D29" s="172" t="s">
        <v>241</v>
      </c>
      <c r="E29" s="173">
        <v>174.92</v>
      </c>
      <c r="F29" s="174"/>
      <c r="G29" s="175">
        <f>ROUND(E29*F29,2)</f>
        <v>0</v>
      </c>
      <c r="H29" s="174"/>
      <c r="I29" s="175">
        <f>ROUND(E29*H29,2)</f>
        <v>0</v>
      </c>
      <c r="J29" s="174"/>
      <c r="K29" s="175">
        <f>ROUND(E29*J29,2)</f>
        <v>0</v>
      </c>
      <c r="L29" s="175">
        <v>21</v>
      </c>
      <c r="M29" s="175">
        <f>G29*(1+L29/100)</f>
        <v>0</v>
      </c>
      <c r="N29" s="173">
        <v>0</v>
      </c>
      <c r="O29" s="173">
        <f>ROUND(E29*N29,2)</f>
        <v>0</v>
      </c>
      <c r="P29" s="173">
        <v>0</v>
      </c>
      <c r="Q29" s="173">
        <f>ROUND(E29*P29,2)</f>
        <v>0</v>
      </c>
      <c r="R29" s="175" t="s">
        <v>242</v>
      </c>
      <c r="S29" s="175" t="s">
        <v>179</v>
      </c>
      <c r="T29" s="176" t="s">
        <v>179</v>
      </c>
      <c r="U29" s="161">
        <v>0</v>
      </c>
      <c r="V29" s="161">
        <f>ROUND(E29*U29,2)</f>
        <v>0</v>
      </c>
      <c r="W29" s="161"/>
      <c r="X29" s="161" t="s">
        <v>225</v>
      </c>
      <c r="Y29" s="161" t="s">
        <v>182</v>
      </c>
      <c r="Z29" s="151"/>
      <c r="AA29" s="151"/>
      <c r="AB29" s="151"/>
      <c r="AC29" s="151"/>
      <c r="AD29" s="151"/>
      <c r="AE29" s="151"/>
      <c r="AF29" s="151"/>
      <c r="AG29" s="151" t="s">
        <v>226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2" x14ac:dyDescent="0.2">
      <c r="A30" s="158"/>
      <c r="B30" s="159"/>
      <c r="C30" s="193" t="s">
        <v>256</v>
      </c>
      <c r="D30" s="190"/>
      <c r="E30" s="191">
        <v>174.92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230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x14ac:dyDescent="0.2">
      <c r="A31" s="163" t="s">
        <v>174</v>
      </c>
      <c r="B31" s="164" t="s">
        <v>112</v>
      </c>
      <c r="C31" s="184" t="s">
        <v>113</v>
      </c>
      <c r="D31" s="165"/>
      <c r="E31" s="166"/>
      <c r="F31" s="167"/>
      <c r="G31" s="167">
        <f>SUMIF(AG32:AG34,"&lt;&gt;NOR",G32:G34)</f>
        <v>0</v>
      </c>
      <c r="H31" s="167"/>
      <c r="I31" s="167">
        <f>SUM(I32:I34)</f>
        <v>0</v>
      </c>
      <c r="J31" s="167"/>
      <c r="K31" s="167">
        <f>SUM(K32:K34)</f>
        <v>0</v>
      </c>
      <c r="L31" s="167"/>
      <c r="M31" s="167">
        <f>SUM(M32:M34)</f>
        <v>0</v>
      </c>
      <c r="N31" s="166"/>
      <c r="O31" s="166">
        <f>SUM(O32:O34)</f>
        <v>0</v>
      </c>
      <c r="P31" s="166"/>
      <c r="Q31" s="166">
        <f>SUM(Q32:Q34)</f>
        <v>0</v>
      </c>
      <c r="R31" s="167"/>
      <c r="S31" s="167"/>
      <c r="T31" s="168"/>
      <c r="U31" s="162"/>
      <c r="V31" s="162">
        <f>SUM(V32:V34)</f>
        <v>1.39</v>
      </c>
      <c r="W31" s="162"/>
      <c r="X31" s="162"/>
      <c r="Y31" s="162"/>
      <c r="AG31" t="s">
        <v>175</v>
      </c>
    </row>
    <row r="32" spans="1:60" ht="22.5" outlineLevel="1" x14ac:dyDescent="0.2">
      <c r="A32" s="170">
        <v>10</v>
      </c>
      <c r="B32" s="171" t="s">
        <v>257</v>
      </c>
      <c r="C32" s="186" t="s">
        <v>258</v>
      </c>
      <c r="D32" s="172" t="s">
        <v>223</v>
      </c>
      <c r="E32" s="173">
        <v>277.43</v>
      </c>
      <c r="F32" s="174"/>
      <c r="G32" s="175">
        <f>ROUND(E32*F32,2)</f>
        <v>0</v>
      </c>
      <c r="H32" s="174"/>
      <c r="I32" s="175">
        <f>ROUND(E32*H32,2)</f>
        <v>0</v>
      </c>
      <c r="J32" s="174"/>
      <c r="K32" s="175">
        <f>ROUND(E32*J32,2)</f>
        <v>0</v>
      </c>
      <c r="L32" s="175">
        <v>21</v>
      </c>
      <c r="M32" s="175">
        <f>G32*(1+L32/100)</f>
        <v>0</v>
      </c>
      <c r="N32" s="173">
        <v>0</v>
      </c>
      <c r="O32" s="173">
        <f>ROUND(E32*N32,2)</f>
        <v>0</v>
      </c>
      <c r="P32" s="173">
        <v>0</v>
      </c>
      <c r="Q32" s="173">
        <f>ROUND(E32*P32,2)</f>
        <v>0</v>
      </c>
      <c r="R32" s="175" t="s">
        <v>242</v>
      </c>
      <c r="S32" s="175" t="s">
        <v>179</v>
      </c>
      <c r="T32" s="176" t="s">
        <v>179</v>
      </c>
      <c r="U32" s="161">
        <v>5.0000000000000001E-3</v>
      </c>
      <c r="V32" s="161">
        <f>ROUND(E32*U32,2)</f>
        <v>1.39</v>
      </c>
      <c r="W32" s="161"/>
      <c r="X32" s="161" t="s">
        <v>225</v>
      </c>
      <c r="Y32" s="161" t="s">
        <v>182</v>
      </c>
      <c r="Z32" s="151"/>
      <c r="AA32" s="151"/>
      <c r="AB32" s="151"/>
      <c r="AC32" s="151"/>
      <c r="AD32" s="151"/>
      <c r="AE32" s="151"/>
      <c r="AF32" s="151"/>
      <c r="AG32" s="151" t="s">
        <v>226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2" x14ac:dyDescent="0.2">
      <c r="A33" s="158"/>
      <c r="B33" s="159"/>
      <c r="C33" s="257" t="s">
        <v>259</v>
      </c>
      <c r="D33" s="258"/>
      <c r="E33" s="258"/>
      <c r="F33" s="258"/>
      <c r="G33" s="258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228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92" t="str">
        <f>C33</f>
        <v>z rostlé horniny tř.1 - 4 pod násypy z hornin soudržných do 92% PS a hornin nesoudržných sypkých relativní ulehlosti I(d) do 0,8</v>
      </c>
      <c r="BB33" s="151"/>
      <c r="BC33" s="151"/>
      <c r="BD33" s="151"/>
      <c r="BE33" s="151"/>
      <c r="BF33" s="151"/>
      <c r="BG33" s="151"/>
      <c r="BH33" s="151"/>
    </row>
    <row r="34" spans="1:60" outlineLevel="2" x14ac:dyDescent="0.2">
      <c r="A34" s="158"/>
      <c r="B34" s="159"/>
      <c r="C34" s="193" t="s">
        <v>229</v>
      </c>
      <c r="D34" s="190"/>
      <c r="E34" s="191">
        <v>277.43</v>
      </c>
      <c r="F34" s="161"/>
      <c r="G34" s="161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230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x14ac:dyDescent="0.2">
      <c r="A35" s="163" t="s">
        <v>174</v>
      </c>
      <c r="B35" s="164" t="s">
        <v>118</v>
      </c>
      <c r="C35" s="184" t="s">
        <v>119</v>
      </c>
      <c r="D35" s="165"/>
      <c r="E35" s="166"/>
      <c r="F35" s="167"/>
      <c r="G35" s="167">
        <f>SUMIF(AG36:AG52,"&lt;&gt;NOR",G36:G52)</f>
        <v>0</v>
      </c>
      <c r="H35" s="167"/>
      <c r="I35" s="167">
        <f>SUM(I36:I52)</f>
        <v>0</v>
      </c>
      <c r="J35" s="167"/>
      <c r="K35" s="167">
        <f>SUM(K36:K52)</f>
        <v>0</v>
      </c>
      <c r="L35" s="167"/>
      <c r="M35" s="167">
        <f>SUM(M36:M52)</f>
        <v>0</v>
      </c>
      <c r="N35" s="166"/>
      <c r="O35" s="166">
        <f>SUM(O36:O52)</f>
        <v>244.58</v>
      </c>
      <c r="P35" s="166"/>
      <c r="Q35" s="166">
        <f>SUM(Q36:Q52)</f>
        <v>0</v>
      </c>
      <c r="R35" s="167"/>
      <c r="S35" s="167"/>
      <c r="T35" s="168"/>
      <c r="U35" s="162"/>
      <c r="V35" s="162">
        <f>SUM(V36:V52)</f>
        <v>220.11999999999998</v>
      </c>
      <c r="W35" s="162"/>
      <c r="X35" s="162"/>
      <c r="Y35" s="162"/>
      <c r="AG35" t="s">
        <v>175</v>
      </c>
    </row>
    <row r="36" spans="1:60" outlineLevel="1" x14ac:dyDescent="0.2">
      <c r="A36" s="170">
        <v>11</v>
      </c>
      <c r="B36" s="171" t="s">
        <v>260</v>
      </c>
      <c r="C36" s="186" t="s">
        <v>261</v>
      </c>
      <c r="D36" s="172" t="s">
        <v>223</v>
      </c>
      <c r="E36" s="173">
        <v>277.47399999999999</v>
      </c>
      <c r="F36" s="174"/>
      <c r="G36" s="175">
        <f>ROUND(E36*F36,2)</f>
        <v>0</v>
      </c>
      <c r="H36" s="174"/>
      <c r="I36" s="175">
        <f>ROUND(E36*H36,2)</f>
        <v>0</v>
      </c>
      <c r="J36" s="174"/>
      <c r="K36" s="175">
        <f>ROUND(E36*J36,2)</f>
        <v>0</v>
      </c>
      <c r="L36" s="175">
        <v>21</v>
      </c>
      <c r="M36" s="175">
        <f>G36*(1+L36/100)</f>
        <v>0</v>
      </c>
      <c r="N36" s="173">
        <v>8.4250000000000005E-2</v>
      </c>
      <c r="O36" s="173">
        <f>ROUND(E36*N36,2)</f>
        <v>23.38</v>
      </c>
      <c r="P36" s="173">
        <v>0</v>
      </c>
      <c r="Q36" s="173">
        <f>ROUND(E36*P36,2)</f>
        <v>0</v>
      </c>
      <c r="R36" s="175"/>
      <c r="S36" s="175" t="s">
        <v>262</v>
      </c>
      <c r="T36" s="176" t="s">
        <v>190</v>
      </c>
      <c r="U36" s="161">
        <v>0.72</v>
      </c>
      <c r="V36" s="161">
        <f>ROUND(E36*U36,2)</f>
        <v>199.78</v>
      </c>
      <c r="W36" s="161"/>
      <c r="X36" s="161" t="s">
        <v>225</v>
      </c>
      <c r="Y36" s="161" t="s">
        <v>182</v>
      </c>
      <c r="Z36" s="151"/>
      <c r="AA36" s="151"/>
      <c r="AB36" s="151"/>
      <c r="AC36" s="151"/>
      <c r="AD36" s="151"/>
      <c r="AE36" s="151"/>
      <c r="AF36" s="151"/>
      <c r="AG36" s="151" t="s">
        <v>263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2" x14ac:dyDescent="0.2">
      <c r="A37" s="158"/>
      <c r="B37" s="159"/>
      <c r="C37" s="193" t="s">
        <v>264</v>
      </c>
      <c r="D37" s="190"/>
      <c r="E37" s="191">
        <v>265.238</v>
      </c>
      <c r="F37" s="161"/>
      <c r="G37" s="161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230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3" x14ac:dyDescent="0.2">
      <c r="A38" s="158"/>
      <c r="B38" s="159"/>
      <c r="C38" s="193" t="s">
        <v>265</v>
      </c>
      <c r="D38" s="190"/>
      <c r="E38" s="191">
        <v>12.236000000000001</v>
      </c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230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70">
        <v>12</v>
      </c>
      <c r="B39" s="171" t="s">
        <v>266</v>
      </c>
      <c r="C39" s="186" t="s">
        <v>267</v>
      </c>
      <c r="D39" s="172" t="s">
        <v>223</v>
      </c>
      <c r="E39" s="173">
        <v>281.85149999999999</v>
      </c>
      <c r="F39" s="174"/>
      <c r="G39" s="175">
        <f>ROUND(E39*F39,2)</f>
        <v>0</v>
      </c>
      <c r="H39" s="174"/>
      <c r="I39" s="175">
        <f>ROUND(E39*H39,2)</f>
        <v>0</v>
      </c>
      <c r="J39" s="174"/>
      <c r="K39" s="175">
        <f>ROUND(E39*J39,2)</f>
        <v>0</v>
      </c>
      <c r="L39" s="175">
        <v>21</v>
      </c>
      <c r="M39" s="175">
        <f>G39*(1+L39/100)</f>
        <v>0</v>
      </c>
      <c r="N39" s="173">
        <v>0</v>
      </c>
      <c r="O39" s="173">
        <f>ROUND(E39*N39,2)</f>
        <v>0</v>
      </c>
      <c r="P39" s="173">
        <v>0</v>
      </c>
      <c r="Q39" s="173">
        <f>ROUND(E39*P39,2)</f>
        <v>0</v>
      </c>
      <c r="R39" s="175"/>
      <c r="S39" s="175" t="s">
        <v>268</v>
      </c>
      <c r="T39" s="176" t="s">
        <v>180</v>
      </c>
      <c r="U39" s="161">
        <v>0</v>
      </c>
      <c r="V39" s="161">
        <f>ROUND(E39*U39,2)</f>
        <v>0</v>
      </c>
      <c r="W39" s="161"/>
      <c r="X39" s="161" t="s">
        <v>269</v>
      </c>
      <c r="Y39" s="161" t="s">
        <v>182</v>
      </c>
      <c r="Z39" s="151"/>
      <c r="AA39" s="151"/>
      <c r="AB39" s="151"/>
      <c r="AC39" s="151"/>
      <c r="AD39" s="151"/>
      <c r="AE39" s="151"/>
      <c r="AF39" s="151"/>
      <c r="AG39" s="151" t="s">
        <v>270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2" x14ac:dyDescent="0.2">
      <c r="A40" s="158"/>
      <c r="B40" s="159"/>
      <c r="C40" s="193" t="s">
        <v>271</v>
      </c>
      <c r="D40" s="190"/>
      <c r="E40" s="191"/>
      <c r="F40" s="161"/>
      <c r="G40" s="161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61"/>
      <c r="Z40" s="151"/>
      <c r="AA40" s="151"/>
      <c r="AB40" s="151"/>
      <c r="AC40" s="151"/>
      <c r="AD40" s="151"/>
      <c r="AE40" s="151"/>
      <c r="AF40" s="151"/>
      <c r="AG40" s="151" t="s">
        <v>230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3" x14ac:dyDescent="0.2">
      <c r="A41" s="158"/>
      <c r="B41" s="159"/>
      <c r="C41" s="193" t="s">
        <v>272</v>
      </c>
      <c r="D41" s="190"/>
      <c r="E41" s="191">
        <v>281.85149999999999</v>
      </c>
      <c r="F41" s="161"/>
      <c r="G41" s="161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230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70">
        <v>13</v>
      </c>
      <c r="B42" s="171" t="s">
        <v>273</v>
      </c>
      <c r="C42" s="186" t="s">
        <v>274</v>
      </c>
      <c r="D42" s="172" t="s">
        <v>223</v>
      </c>
      <c r="E42" s="173">
        <v>12.847799999999999</v>
      </c>
      <c r="F42" s="174"/>
      <c r="G42" s="175">
        <f>ROUND(E42*F42,2)</f>
        <v>0</v>
      </c>
      <c r="H42" s="174"/>
      <c r="I42" s="175">
        <f>ROUND(E42*H42,2)</f>
        <v>0</v>
      </c>
      <c r="J42" s="174"/>
      <c r="K42" s="175">
        <f>ROUND(E42*J42,2)</f>
        <v>0</v>
      </c>
      <c r="L42" s="175">
        <v>21</v>
      </c>
      <c r="M42" s="175">
        <f>G42*(1+L42/100)</f>
        <v>0</v>
      </c>
      <c r="N42" s="173">
        <v>0.14000000000000001</v>
      </c>
      <c r="O42" s="173">
        <f>ROUND(E42*N42,2)</f>
        <v>1.8</v>
      </c>
      <c r="P42" s="173">
        <v>0</v>
      </c>
      <c r="Q42" s="173">
        <f>ROUND(E42*P42,2)</f>
        <v>0</v>
      </c>
      <c r="R42" s="175"/>
      <c r="S42" s="175" t="s">
        <v>268</v>
      </c>
      <c r="T42" s="176" t="s">
        <v>180</v>
      </c>
      <c r="U42" s="161">
        <v>0</v>
      </c>
      <c r="V42" s="161">
        <f>ROUND(E42*U42,2)</f>
        <v>0</v>
      </c>
      <c r="W42" s="161"/>
      <c r="X42" s="161" t="s">
        <v>269</v>
      </c>
      <c r="Y42" s="161" t="s">
        <v>182</v>
      </c>
      <c r="Z42" s="151"/>
      <c r="AA42" s="151"/>
      <c r="AB42" s="151"/>
      <c r="AC42" s="151"/>
      <c r="AD42" s="151"/>
      <c r="AE42" s="151"/>
      <c r="AF42" s="151"/>
      <c r="AG42" s="151" t="s">
        <v>275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2" x14ac:dyDescent="0.2">
      <c r="A43" s="158"/>
      <c r="B43" s="159"/>
      <c r="C43" s="193" t="s">
        <v>276</v>
      </c>
      <c r="D43" s="190"/>
      <c r="E43" s="191">
        <v>12.85</v>
      </c>
      <c r="F43" s="161"/>
      <c r="G43" s="161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1"/>
      <c r="AA43" s="151"/>
      <c r="AB43" s="151"/>
      <c r="AC43" s="151"/>
      <c r="AD43" s="151"/>
      <c r="AE43" s="151"/>
      <c r="AF43" s="151"/>
      <c r="AG43" s="151" t="s">
        <v>230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ht="22.5" outlineLevel="1" x14ac:dyDescent="0.2">
      <c r="A44" s="170">
        <v>14</v>
      </c>
      <c r="B44" s="171" t="s">
        <v>277</v>
      </c>
      <c r="C44" s="186" t="s">
        <v>278</v>
      </c>
      <c r="D44" s="172" t="s">
        <v>223</v>
      </c>
      <c r="E44" s="173">
        <v>291.33300000000003</v>
      </c>
      <c r="F44" s="174"/>
      <c r="G44" s="175">
        <f>ROUND(E44*F44,2)</f>
        <v>0</v>
      </c>
      <c r="H44" s="174"/>
      <c r="I44" s="175">
        <f>ROUND(E44*H44,2)</f>
        <v>0</v>
      </c>
      <c r="J44" s="174"/>
      <c r="K44" s="175">
        <f>ROUND(E44*J44,2)</f>
        <v>0</v>
      </c>
      <c r="L44" s="175">
        <v>21</v>
      </c>
      <c r="M44" s="175">
        <f>G44*(1+L44/100)</f>
        <v>0</v>
      </c>
      <c r="N44" s="173">
        <v>0.36834</v>
      </c>
      <c r="O44" s="173">
        <f>ROUND(E44*N44,2)</f>
        <v>107.31</v>
      </c>
      <c r="P44" s="173">
        <v>0</v>
      </c>
      <c r="Q44" s="173">
        <f>ROUND(E44*P44,2)</f>
        <v>0</v>
      </c>
      <c r="R44" s="175" t="s">
        <v>224</v>
      </c>
      <c r="S44" s="175" t="s">
        <v>179</v>
      </c>
      <c r="T44" s="176" t="s">
        <v>179</v>
      </c>
      <c r="U44" s="161">
        <v>3.3000000000000002E-2</v>
      </c>
      <c r="V44" s="161">
        <f>ROUND(E44*U44,2)</f>
        <v>9.61</v>
      </c>
      <c r="W44" s="161"/>
      <c r="X44" s="161" t="s">
        <v>225</v>
      </c>
      <c r="Y44" s="161" t="s">
        <v>182</v>
      </c>
      <c r="Z44" s="151"/>
      <c r="AA44" s="151"/>
      <c r="AB44" s="151"/>
      <c r="AC44" s="151"/>
      <c r="AD44" s="151"/>
      <c r="AE44" s="151"/>
      <c r="AF44" s="151"/>
      <c r="AG44" s="151" t="s">
        <v>226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2" x14ac:dyDescent="0.2">
      <c r="A45" s="158"/>
      <c r="B45" s="159"/>
      <c r="C45" s="257" t="s">
        <v>279</v>
      </c>
      <c r="D45" s="258"/>
      <c r="E45" s="258"/>
      <c r="F45" s="258"/>
      <c r="G45" s="258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228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2" x14ac:dyDescent="0.2">
      <c r="A46" s="158"/>
      <c r="B46" s="159"/>
      <c r="C46" s="193" t="s">
        <v>280</v>
      </c>
      <c r="D46" s="190"/>
      <c r="E46" s="191">
        <v>320.91000000000003</v>
      </c>
      <c r="F46" s="161"/>
      <c r="G46" s="161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1"/>
      <c r="AA46" s="151"/>
      <c r="AB46" s="151"/>
      <c r="AC46" s="151"/>
      <c r="AD46" s="151"/>
      <c r="AE46" s="151"/>
      <c r="AF46" s="151"/>
      <c r="AG46" s="151" t="s">
        <v>230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3" x14ac:dyDescent="0.2">
      <c r="A47" s="158"/>
      <c r="B47" s="159"/>
      <c r="C47" s="193" t="s">
        <v>281</v>
      </c>
      <c r="D47" s="190"/>
      <c r="E47" s="191">
        <v>-29.58</v>
      </c>
      <c r="F47" s="161"/>
      <c r="G47" s="161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230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22.5" outlineLevel="1" x14ac:dyDescent="0.2">
      <c r="A48" s="170">
        <v>15</v>
      </c>
      <c r="B48" s="171" t="s">
        <v>282</v>
      </c>
      <c r="C48" s="186" t="s">
        <v>283</v>
      </c>
      <c r="D48" s="172" t="s">
        <v>223</v>
      </c>
      <c r="E48" s="173">
        <v>291.33300000000003</v>
      </c>
      <c r="F48" s="174"/>
      <c r="G48" s="175">
        <f>ROUND(E48*F48,2)</f>
        <v>0</v>
      </c>
      <c r="H48" s="174"/>
      <c r="I48" s="175">
        <f>ROUND(E48*H48,2)</f>
        <v>0</v>
      </c>
      <c r="J48" s="174"/>
      <c r="K48" s="175">
        <f>ROUND(E48*J48,2)</f>
        <v>0</v>
      </c>
      <c r="L48" s="175">
        <v>21</v>
      </c>
      <c r="M48" s="175">
        <f>G48*(1+L48/100)</f>
        <v>0</v>
      </c>
      <c r="N48" s="173">
        <v>0.378</v>
      </c>
      <c r="O48" s="173">
        <f>ROUND(E48*N48,2)</f>
        <v>110.12</v>
      </c>
      <c r="P48" s="173">
        <v>0</v>
      </c>
      <c r="Q48" s="173">
        <f>ROUND(E48*P48,2)</f>
        <v>0</v>
      </c>
      <c r="R48" s="175" t="s">
        <v>224</v>
      </c>
      <c r="S48" s="175" t="s">
        <v>179</v>
      </c>
      <c r="T48" s="176" t="s">
        <v>179</v>
      </c>
      <c r="U48" s="161">
        <v>2.5999999999999999E-2</v>
      </c>
      <c r="V48" s="161">
        <f>ROUND(E48*U48,2)</f>
        <v>7.57</v>
      </c>
      <c r="W48" s="161"/>
      <c r="X48" s="161" t="s">
        <v>225</v>
      </c>
      <c r="Y48" s="161" t="s">
        <v>182</v>
      </c>
      <c r="Z48" s="151"/>
      <c r="AA48" s="151"/>
      <c r="AB48" s="151"/>
      <c r="AC48" s="151"/>
      <c r="AD48" s="151"/>
      <c r="AE48" s="151"/>
      <c r="AF48" s="151"/>
      <c r="AG48" s="151" t="s">
        <v>226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2" x14ac:dyDescent="0.2">
      <c r="A49" s="158"/>
      <c r="B49" s="159"/>
      <c r="C49" s="193" t="s">
        <v>284</v>
      </c>
      <c r="D49" s="190"/>
      <c r="E49" s="191">
        <v>291.33</v>
      </c>
      <c r="F49" s="161"/>
      <c r="G49" s="161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1"/>
      <c r="AA49" s="151"/>
      <c r="AB49" s="151"/>
      <c r="AC49" s="151"/>
      <c r="AD49" s="151"/>
      <c r="AE49" s="151"/>
      <c r="AF49" s="151"/>
      <c r="AG49" s="151" t="s">
        <v>230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22.5" outlineLevel="1" x14ac:dyDescent="0.2">
      <c r="A50" s="170">
        <v>16</v>
      </c>
      <c r="B50" s="171" t="s">
        <v>285</v>
      </c>
      <c r="C50" s="186" t="s">
        <v>286</v>
      </c>
      <c r="D50" s="172" t="s">
        <v>237</v>
      </c>
      <c r="E50" s="173">
        <v>17</v>
      </c>
      <c r="F50" s="174"/>
      <c r="G50" s="175">
        <f>ROUND(E50*F50,2)</f>
        <v>0</v>
      </c>
      <c r="H50" s="174"/>
      <c r="I50" s="175">
        <f>ROUND(E50*H50,2)</f>
        <v>0</v>
      </c>
      <c r="J50" s="174"/>
      <c r="K50" s="175">
        <f>ROUND(E50*J50,2)</f>
        <v>0</v>
      </c>
      <c r="L50" s="175">
        <v>21</v>
      </c>
      <c r="M50" s="175">
        <f>G50*(1+L50/100)</f>
        <v>0</v>
      </c>
      <c r="N50" s="173">
        <v>0</v>
      </c>
      <c r="O50" s="173">
        <f>ROUND(E50*N50,2)</f>
        <v>0</v>
      </c>
      <c r="P50" s="173">
        <v>0</v>
      </c>
      <c r="Q50" s="173">
        <f>ROUND(E50*P50,2)</f>
        <v>0</v>
      </c>
      <c r="R50" s="175" t="s">
        <v>224</v>
      </c>
      <c r="S50" s="175" t="s">
        <v>179</v>
      </c>
      <c r="T50" s="176" t="s">
        <v>179</v>
      </c>
      <c r="U50" s="161">
        <v>0.186</v>
      </c>
      <c r="V50" s="161">
        <f>ROUND(E50*U50,2)</f>
        <v>3.16</v>
      </c>
      <c r="W50" s="161"/>
      <c r="X50" s="161" t="s">
        <v>225</v>
      </c>
      <c r="Y50" s="161" t="s">
        <v>182</v>
      </c>
      <c r="Z50" s="151"/>
      <c r="AA50" s="151"/>
      <c r="AB50" s="151"/>
      <c r="AC50" s="151"/>
      <c r="AD50" s="151"/>
      <c r="AE50" s="151"/>
      <c r="AF50" s="151"/>
      <c r="AG50" s="151" t="s">
        <v>226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2" x14ac:dyDescent="0.2">
      <c r="A51" s="158"/>
      <c r="B51" s="159"/>
      <c r="C51" s="257" t="s">
        <v>287</v>
      </c>
      <c r="D51" s="258"/>
      <c r="E51" s="258"/>
      <c r="F51" s="258"/>
      <c r="G51" s="258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61"/>
      <c r="Z51" s="151"/>
      <c r="AA51" s="151"/>
      <c r="AB51" s="151"/>
      <c r="AC51" s="151"/>
      <c r="AD51" s="151"/>
      <c r="AE51" s="151"/>
      <c r="AF51" s="151"/>
      <c r="AG51" s="151" t="s">
        <v>228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77">
        <v>17</v>
      </c>
      <c r="B52" s="178" t="s">
        <v>288</v>
      </c>
      <c r="C52" s="185" t="s">
        <v>289</v>
      </c>
      <c r="D52" s="179" t="s">
        <v>290</v>
      </c>
      <c r="E52" s="180">
        <v>34</v>
      </c>
      <c r="F52" s="181"/>
      <c r="G52" s="182">
        <f>ROUND(E52*F52,2)</f>
        <v>0</v>
      </c>
      <c r="H52" s="181"/>
      <c r="I52" s="182">
        <f>ROUND(E52*H52,2)</f>
        <v>0</v>
      </c>
      <c r="J52" s="181"/>
      <c r="K52" s="182">
        <f>ROUND(E52*J52,2)</f>
        <v>0</v>
      </c>
      <c r="L52" s="182">
        <v>21</v>
      </c>
      <c r="M52" s="182">
        <f>G52*(1+L52/100)</f>
        <v>0</v>
      </c>
      <c r="N52" s="180">
        <v>5.8000000000000003E-2</v>
      </c>
      <c r="O52" s="180">
        <f>ROUND(E52*N52,2)</f>
        <v>1.97</v>
      </c>
      <c r="P52" s="180">
        <v>0</v>
      </c>
      <c r="Q52" s="180">
        <f>ROUND(E52*P52,2)</f>
        <v>0</v>
      </c>
      <c r="R52" s="182"/>
      <c r="S52" s="182" t="s">
        <v>262</v>
      </c>
      <c r="T52" s="183" t="s">
        <v>190</v>
      </c>
      <c r="U52" s="161">
        <v>0</v>
      </c>
      <c r="V52" s="161">
        <f>ROUND(E52*U52,2)</f>
        <v>0</v>
      </c>
      <c r="W52" s="161"/>
      <c r="X52" s="161" t="s">
        <v>269</v>
      </c>
      <c r="Y52" s="161" t="s">
        <v>182</v>
      </c>
      <c r="Z52" s="151"/>
      <c r="AA52" s="151"/>
      <c r="AB52" s="151"/>
      <c r="AC52" s="151"/>
      <c r="AD52" s="151"/>
      <c r="AE52" s="151"/>
      <c r="AF52" s="151"/>
      <c r="AG52" s="151" t="s">
        <v>275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x14ac:dyDescent="0.2">
      <c r="A53" s="163" t="s">
        <v>174</v>
      </c>
      <c r="B53" s="164" t="s">
        <v>122</v>
      </c>
      <c r="C53" s="184" t="s">
        <v>123</v>
      </c>
      <c r="D53" s="165"/>
      <c r="E53" s="166"/>
      <c r="F53" s="167"/>
      <c r="G53" s="167">
        <f>SUMIF(AG54:AG56,"&lt;&gt;NOR",G54:G56)</f>
        <v>0</v>
      </c>
      <c r="H53" s="167"/>
      <c r="I53" s="167">
        <f>SUM(I54:I56)</f>
        <v>0</v>
      </c>
      <c r="J53" s="167"/>
      <c r="K53" s="167">
        <f>SUM(K54:K56)</f>
        <v>0</v>
      </c>
      <c r="L53" s="167"/>
      <c r="M53" s="167">
        <f>SUM(M54:M56)</f>
        <v>0</v>
      </c>
      <c r="N53" s="166"/>
      <c r="O53" s="166">
        <f>SUM(O54:O56)</f>
        <v>2.88</v>
      </c>
      <c r="P53" s="166"/>
      <c r="Q53" s="166">
        <f>SUM(Q54:Q56)</f>
        <v>0</v>
      </c>
      <c r="R53" s="167"/>
      <c r="S53" s="167"/>
      <c r="T53" s="168"/>
      <c r="U53" s="162"/>
      <c r="V53" s="162">
        <f>SUM(V54:V56)</f>
        <v>9.3800000000000008</v>
      </c>
      <c r="W53" s="162"/>
      <c r="X53" s="162"/>
      <c r="Y53" s="162"/>
      <c r="AG53" t="s">
        <v>175</v>
      </c>
    </row>
    <row r="54" spans="1:60" outlineLevel="1" x14ac:dyDescent="0.2">
      <c r="A54" s="177">
        <v>18</v>
      </c>
      <c r="B54" s="178" t="s">
        <v>291</v>
      </c>
      <c r="C54" s="185" t="s">
        <v>292</v>
      </c>
      <c r="D54" s="179" t="s">
        <v>290</v>
      </c>
      <c r="E54" s="180">
        <v>70</v>
      </c>
      <c r="F54" s="181"/>
      <c r="G54" s="182">
        <f>ROUND(E54*F54,2)</f>
        <v>0</v>
      </c>
      <c r="H54" s="181"/>
      <c r="I54" s="182">
        <f>ROUND(E54*H54,2)</f>
        <v>0</v>
      </c>
      <c r="J54" s="181"/>
      <c r="K54" s="182">
        <f>ROUND(E54*J54,2)</f>
        <v>0</v>
      </c>
      <c r="L54" s="182">
        <v>21</v>
      </c>
      <c r="M54" s="182">
        <f>G54*(1+L54/100)</f>
        <v>0</v>
      </c>
      <c r="N54" s="180">
        <v>4.1099999999999998E-2</v>
      </c>
      <c r="O54" s="180">
        <f>ROUND(E54*N54,2)</f>
        <v>2.88</v>
      </c>
      <c r="P54" s="180">
        <v>0</v>
      </c>
      <c r="Q54" s="180">
        <f>ROUND(E54*P54,2)</f>
        <v>0</v>
      </c>
      <c r="R54" s="182" t="s">
        <v>293</v>
      </c>
      <c r="S54" s="182" t="s">
        <v>179</v>
      </c>
      <c r="T54" s="183" t="s">
        <v>179</v>
      </c>
      <c r="U54" s="161">
        <v>0</v>
      </c>
      <c r="V54" s="161">
        <f>ROUND(E54*U54,2)</f>
        <v>0</v>
      </c>
      <c r="W54" s="161"/>
      <c r="X54" s="161" t="s">
        <v>269</v>
      </c>
      <c r="Y54" s="161" t="s">
        <v>182</v>
      </c>
      <c r="Z54" s="151"/>
      <c r="AA54" s="151"/>
      <c r="AB54" s="151"/>
      <c r="AC54" s="151"/>
      <c r="AD54" s="151"/>
      <c r="AE54" s="151"/>
      <c r="AF54" s="151"/>
      <c r="AG54" s="151" t="s">
        <v>270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ht="22.5" outlineLevel="1" x14ac:dyDescent="0.2">
      <c r="A55" s="170">
        <v>19</v>
      </c>
      <c r="B55" s="171" t="s">
        <v>294</v>
      </c>
      <c r="C55" s="186" t="s">
        <v>295</v>
      </c>
      <c r="D55" s="172" t="s">
        <v>237</v>
      </c>
      <c r="E55" s="173">
        <v>34.5</v>
      </c>
      <c r="F55" s="174"/>
      <c r="G55" s="175">
        <f>ROUND(E55*F55,2)</f>
        <v>0</v>
      </c>
      <c r="H55" s="174"/>
      <c r="I55" s="175">
        <f>ROUND(E55*H55,2)</f>
        <v>0</v>
      </c>
      <c r="J55" s="174"/>
      <c r="K55" s="175">
        <f>ROUND(E55*J55,2)</f>
        <v>0</v>
      </c>
      <c r="L55" s="175">
        <v>21</v>
      </c>
      <c r="M55" s="175">
        <f>G55*(1+L55/100)</f>
        <v>0</v>
      </c>
      <c r="N55" s="173">
        <v>0</v>
      </c>
      <c r="O55" s="173">
        <f>ROUND(E55*N55,2)</f>
        <v>0</v>
      </c>
      <c r="P55" s="173">
        <v>0</v>
      </c>
      <c r="Q55" s="173">
        <f>ROUND(E55*P55,2)</f>
        <v>0</v>
      </c>
      <c r="R55" s="175" t="s">
        <v>224</v>
      </c>
      <c r="S55" s="175" t="s">
        <v>179</v>
      </c>
      <c r="T55" s="176" t="s">
        <v>179</v>
      </c>
      <c r="U55" s="161">
        <v>0.27200000000000002</v>
      </c>
      <c r="V55" s="161">
        <f>ROUND(E55*U55,2)</f>
        <v>9.3800000000000008</v>
      </c>
      <c r="W55" s="161"/>
      <c r="X55" s="161" t="s">
        <v>225</v>
      </c>
      <c r="Y55" s="161" t="s">
        <v>182</v>
      </c>
      <c r="Z55" s="151"/>
      <c r="AA55" s="151"/>
      <c r="AB55" s="151"/>
      <c r="AC55" s="151"/>
      <c r="AD55" s="151"/>
      <c r="AE55" s="151"/>
      <c r="AF55" s="151"/>
      <c r="AG55" s="151" t="s">
        <v>226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2" x14ac:dyDescent="0.2">
      <c r="A56" s="158"/>
      <c r="B56" s="159"/>
      <c r="C56" s="257" t="s">
        <v>296</v>
      </c>
      <c r="D56" s="258"/>
      <c r="E56" s="258"/>
      <c r="F56" s="258"/>
      <c r="G56" s="258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61"/>
      <c r="Z56" s="151"/>
      <c r="AA56" s="151"/>
      <c r="AB56" s="151"/>
      <c r="AC56" s="151"/>
      <c r="AD56" s="151"/>
      <c r="AE56" s="151"/>
      <c r="AF56" s="151"/>
      <c r="AG56" s="151" t="s">
        <v>228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x14ac:dyDescent="0.2">
      <c r="A57" s="163" t="s">
        <v>174</v>
      </c>
      <c r="B57" s="164" t="s">
        <v>128</v>
      </c>
      <c r="C57" s="184" t="s">
        <v>129</v>
      </c>
      <c r="D57" s="165"/>
      <c r="E57" s="166"/>
      <c r="F57" s="167"/>
      <c r="G57" s="167">
        <f>SUMIF(AG58:AG59,"&lt;&gt;NOR",G58:G59)</f>
        <v>0</v>
      </c>
      <c r="H57" s="167"/>
      <c r="I57" s="167">
        <f>SUM(I58:I59)</f>
        <v>0</v>
      </c>
      <c r="J57" s="167"/>
      <c r="K57" s="167">
        <f>SUM(K58:K59)</f>
        <v>0</v>
      </c>
      <c r="L57" s="167"/>
      <c r="M57" s="167">
        <f>SUM(M58:M59)</f>
        <v>0</v>
      </c>
      <c r="N57" s="166"/>
      <c r="O57" s="166">
        <f>SUM(O58:O59)</f>
        <v>0</v>
      </c>
      <c r="P57" s="166"/>
      <c r="Q57" s="166">
        <f>SUM(Q58:Q59)</f>
        <v>0</v>
      </c>
      <c r="R57" s="167"/>
      <c r="S57" s="167"/>
      <c r="T57" s="168"/>
      <c r="U57" s="162"/>
      <c r="V57" s="162">
        <f>SUM(V58:V59)</f>
        <v>75.08</v>
      </c>
      <c r="W57" s="162"/>
      <c r="X57" s="162"/>
      <c r="Y57" s="162"/>
      <c r="AG57" t="s">
        <v>175</v>
      </c>
    </row>
    <row r="58" spans="1:60" outlineLevel="1" x14ac:dyDescent="0.2">
      <c r="A58" s="170">
        <v>20</v>
      </c>
      <c r="B58" s="171" t="s">
        <v>297</v>
      </c>
      <c r="C58" s="186" t="s">
        <v>298</v>
      </c>
      <c r="D58" s="172" t="s">
        <v>299</v>
      </c>
      <c r="E58" s="173">
        <v>192.50299999999999</v>
      </c>
      <c r="F58" s="174"/>
      <c r="G58" s="175">
        <f>ROUND(E58*F58,2)</f>
        <v>0</v>
      </c>
      <c r="H58" s="174"/>
      <c r="I58" s="175">
        <f>ROUND(E58*H58,2)</f>
        <v>0</v>
      </c>
      <c r="J58" s="174"/>
      <c r="K58" s="175">
        <f>ROUND(E58*J58,2)</f>
        <v>0</v>
      </c>
      <c r="L58" s="175">
        <v>21</v>
      </c>
      <c r="M58" s="175">
        <f>G58*(1+L58/100)</f>
        <v>0</v>
      </c>
      <c r="N58" s="173">
        <v>0</v>
      </c>
      <c r="O58" s="173">
        <f>ROUND(E58*N58,2)</f>
        <v>0</v>
      </c>
      <c r="P58" s="173">
        <v>0</v>
      </c>
      <c r="Q58" s="173">
        <f>ROUND(E58*P58,2)</f>
        <v>0</v>
      </c>
      <c r="R58" s="175" t="s">
        <v>224</v>
      </c>
      <c r="S58" s="175" t="s">
        <v>179</v>
      </c>
      <c r="T58" s="176" t="s">
        <v>179</v>
      </c>
      <c r="U58" s="161">
        <v>0.39</v>
      </c>
      <c r="V58" s="161">
        <f>ROUND(E58*U58,2)</f>
        <v>75.08</v>
      </c>
      <c r="W58" s="161"/>
      <c r="X58" s="161" t="s">
        <v>225</v>
      </c>
      <c r="Y58" s="161" t="s">
        <v>182</v>
      </c>
      <c r="Z58" s="151"/>
      <c r="AA58" s="151"/>
      <c r="AB58" s="151"/>
      <c r="AC58" s="151"/>
      <c r="AD58" s="151"/>
      <c r="AE58" s="151"/>
      <c r="AF58" s="151"/>
      <c r="AG58" s="151" t="s">
        <v>226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2" x14ac:dyDescent="0.2">
      <c r="A59" s="158"/>
      <c r="B59" s="159"/>
      <c r="C59" s="257" t="s">
        <v>300</v>
      </c>
      <c r="D59" s="258"/>
      <c r="E59" s="258"/>
      <c r="F59" s="258"/>
      <c r="G59" s="258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61"/>
      <c r="Z59" s="151"/>
      <c r="AA59" s="151"/>
      <c r="AB59" s="151"/>
      <c r="AC59" s="151"/>
      <c r="AD59" s="151"/>
      <c r="AE59" s="151"/>
      <c r="AF59" s="151"/>
      <c r="AG59" s="151" t="s">
        <v>228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x14ac:dyDescent="0.2">
      <c r="A60" s="3"/>
      <c r="B60" s="4"/>
      <c r="C60" s="187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AE60">
        <v>12</v>
      </c>
      <c r="AF60">
        <v>21</v>
      </c>
      <c r="AG60" t="s">
        <v>160</v>
      </c>
    </row>
    <row r="61" spans="1:60" x14ac:dyDescent="0.2">
      <c r="A61" s="154"/>
      <c r="B61" s="155" t="s">
        <v>28</v>
      </c>
      <c r="C61" s="188"/>
      <c r="D61" s="156"/>
      <c r="E61" s="157"/>
      <c r="F61" s="157"/>
      <c r="G61" s="169">
        <f>G8+G31+G35+G53+G57</f>
        <v>0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AE61">
        <f>SUMIF(L7:L59,AE60,G7:G59)</f>
        <v>0</v>
      </c>
      <c r="AF61">
        <f>SUMIF(L7:L59,AF60,G7:G59)</f>
        <v>0</v>
      </c>
      <c r="AG61" t="s">
        <v>219</v>
      </c>
    </row>
    <row r="62" spans="1:60" x14ac:dyDescent="0.2">
      <c r="C62" s="189"/>
      <c r="D62" s="10"/>
      <c r="AG62" t="s">
        <v>220</v>
      </c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0fKHGlmcsp7+61Y3pp0bxPr442jzwNIUj9eZHBbsxKdtm8d/gTRbQ64yS26xwB1tyhxwIq8GDxVF3+DG6/ZGw==" saltValue="d57jOcXWxe5p5siZW4y1Cg==" spinCount="100000" sheet="1" formatRows="0"/>
  <mergeCells count="15">
    <mergeCell ref="C16:G16"/>
    <mergeCell ref="A1:G1"/>
    <mergeCell ref="C2:G2"/>
    <mergeCell ref="C3:G3"/>
    <mergeCell ref="C4:G4"/>
    <mergeCell ref="C10:G10"/>
    <mergeCell ref="C51:G51"/>
    <mergeCell ref="C56:G56"/>
    <mergeCell ref="C59:G59"/>
    <mergeCell ref="C18:G18"/>
    <mergeCell ref="C21:G21"/>
    <mergeCell ref="C24:G24"/>
    <mergeCell ref="C27:G27"/>
    <mergeCell ref="C33:G33"/>
    <mergeCell ref="C45:G4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992F3-A16E-4A5E-87B4-476C913BB500}">
  <sheetPr>
    <outlinePr summaryBelow="0"/>
  </sheetPr>
  <dimension ref="A1:BH5000"/>
  <sheetViews>
    <sheetView workbookViewId="0">
      <pane ySplit="7" topLeftCell="A14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5" customWidth="1"/>
    <col min="3" max="3" width="63.28515625" style="125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0" t="s">
        <v>147</v>
      </c>
      <c r="B1" s="250"/>
      <c r="C1" s="250"/>
      <c r="D1" s="250"/>
      <c r="E1" s="250"/>
      <c r="F1" s="250"/>
      <c r="G1" s="250"/>
      <c r="AG1" t="s">
        <v>148</v>
      </c>
    </row>
    <row r="2" spans="1:60" ht="25.15" customHeight="1" x14ac:dyDescent="0.2">
      <c r="A2" s="50" t="s">
        <v>7</v>
      </c>
      <c r="B2" s="49" t="s">
        <v>42</v>
      </c>
      <c r="C2" s="251" t="s">
        <v>43</v>
      </c>
      <c r="D2" s="252"/>
      <c r="E2" s="252"/>
      <c r="F2" s="252"/>
      <c r="G2" s="253"/>
      <c r="AG2" t="s">
        <v>149</v>
      </c>
    </row>
    <row r="3" spans="1:60" ht="25.15" customHeight="1" x14ac:dyDescent="0.2">
      <c r="A3" s="50" t="s">
        <v>8</v>
      </c>
      <c r="B3" s="49" t="s">
        <v>49</v>
      </c>
      <c r="C3" s="251" t="s">
        <v>50</v>
      </c>
      <c r="D3" s="252"/>
      <c r="E3" s="252"/>
      <c r="F3" s="252"/>
      <c r="G3" s="253"/>
      <c r="AC3" s="125" t="s">
        <v>149</v>
      </c>
      <c r="AG3" t="s">
        <v>150</v>
      </c>
    </row>
    <row r="4" spans="1:60" ht="25.15" customHeight="1" x14ac:dyDescent="0.2">
      <c r="A4" s="144" t="s">
        <v>9</v>
      </c>
      <c r="B4" s="145" t="s">
        <v>52</v>
      </c>
      <c r="C4" s="254" t="s">
        <v>53</v>
      </c>
      <c r="D4" s="255"/>
      <c r="E4" s="255"/>
      <c r="F4" s="255"/>
      <c r="G4" s="256"/>
      <c r="AG4" t="s">
        <v>151</v>
      </c>
    </row>
    <row r="5" spans="1:60" x14ac:dyDescent="0.2">
      <c r="D5" s="10"/>
    </row>
    <row r="6" spans="1:60" ht="38.25" x14ac:dyDescent="0.2">
      <c r="A6" s="147" t="s">
        <v>152</v>
      </c>
      <c r="B6" s="149" t="s">
        <v>153</v>
      </c>
      <c r="C6" s="149" t="s">
        <v>154</v>
      </c>
      <c r="D6" s="148" t="s">
        <v>155</v>
      </c>
      <c r="E6" s="147" t="s">
        <v>156</v>
      </c>
      <c r="F6" s="146" t="s">
        <v>157</v>
      </c>
      <c r="G6" s="147" t="s">
        <v>28</v>
      </c>
      <c r="H6" s="150" t="s">
        <v>29</v>
      </c>
      <c r="I6" s="150" t="s">
        <v>158</v>
      </c>
      <c r="J6" s="150" t="s">
        <v>30</v>
      </c>
      <c r="K6" s="150" t="s">
        <v>159</v>
      </c>
      <c r="L6" s="150" t="s">
        <v>160</v>
      </c>
      <c r="M6" s="150" t="s">
        <v>161</v>
      </c>
      <c r="N6" s="150" t="s">
        <v>162</v>
      </c>
      <c r="O6" s="150" t="s">
        <v>163</v>
      </c>
      <c r="P6" s="150" t="s">
        <v>164</v>
      </c>
      <c r="Q6" s="150" t="s">
        <v>165</v>
      </c>
      <c r="R6" s="150" t="s">
        <v>166</v>
      </c>
      <c r="S6" s="150" t="s">
        <v>167</v>
      </c>
      <c r="T6" s="150" t="s">
        <v>168</v>
      </c>
      <c r="U6" s="150" t="s">
        <v>169</v>
      </c>
      <c r="V6" s="150" t="s">
        <v>170</v>
      </c>
      <c r="W6" s="150" t="s">
        <v>171</v>
      </c>
      <c r="X6" s="150" t="s">
        <v>172</v>
      </c>
      <c r="Y6" s="150" t="s">
        <v>173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63" t="s">
        <v>174</v>
      </c>
      <c r="B8" s="164" t="s">
        <v>110</v>
      </c>
      <c r="C8" s="184" t="s">
        <v>111</v>
      </c>
      <c r="D8" s="165"/>
      <c r="E8" s="166"/>
      <c r="F8" s="167"/>
      <c r="G8" s="167">
        <f>SUMIF(AG9:AG28,"&lt;&gt;NOR",G9:G28)</f>
        <v>0</v>
      </c>
      <c r="H8" s="167"/>
      <c r="I8" s="167">
        <f>SUM(I9:I28)</f>
        <v>0</v>
      </c>
      <c r="J8" s="167"/>
      <c r="K8" s="167">
        <f>SUM(K9:K28)</f>
        <v>0</v>
      </c>
      <c r="L8" s="167"/>
      <c r="M8" s="167">
        <f>SUM(M9:M28)</f>
        <v>0</v>
      </c>
      <c r="N8" s="166"/>
      <c r="O8" s="166">
        <f>SUM(O9:O28)</f>
        <v>0</v>
      </c>
      <c r="P8" s="166"/>
      <c r="Q8" s="166">
        <f>SUM(Q9:Q28)</f>
        <v>0</v>
      </c>
      <c r="R8" s="167"/>
      <c r="S8" s="167"/>
      <c r="T8" s="168"/>
      <c r="U8" s="162"/>
      <c r="V8" s="162">
        <f>SUM(V9:V28)</f>
        <v>141.55000000000001</v>
      </c>
      <c r="W8" s="162"/>
      <c r="X8" s="162"/>
      <c r="Y8" s="162"/>
      <c r="AG8" t="s">
        <v>175</v>
      </c>
    </row>
    <row r="9" spans="1:60" ht="22.5" outlineLevel="1" x14ac:dyDescent="0.2">
      <c r="A9" s="177">
        <v>1</v>
      </c>
      <c r="B9" s="178" t="s">
        <v>301</v>
      </c>
      <c r="C9" s="185" t="s">
        <v>302</v>
      </c>
      <c r="D9" s="179" t="s">
        <v>223</v>
      </c>
      <c r="E9" s="180">
        <v>154</v>
      </c>
      <c r="F9" s="181"/>
      <c r="G9" s="182">
        <f>ROUND(E9*F9,2)</f>
        <v>0</v>
      </c>
      <c r="H9" s="181"/>
      <c r="I9" s="182">
        <f>ROUND(E9*H9,2)</f>
        <v>0</v>
      </c>
      <c r="J9" s="181"/>
      <c r="K9" s="182">
        <f>ROUND(E9*J9,2)</f>
        <v>0</v>
      </c>
      <c r="L9" s="182">
        <v>21</v>
      </c>
      <c r="M9" s="182">
        <f>G9*(1+L9/100)</f>
        <v>0</v>
      </c>
      <c r="N9" s="180">
        <v>0</v>
      </c>
      <c r="O9" s="180">
        <f>ROUND(E9*N9,2)</f>
        <v>0</v>
      </c>
      <c r="P9" s="180">
        <v>0</v>
      </c>
      <c r="Q9" s="180">
        <f>ROUND(E9*P9,2)</f>
        <v>0</v>
      </c>
      <c r="R9" s="182" t="s">
        <v>224</v>
      </c>
      <c r="S9" s="182" t="s">
        <v>179</v>
      </c>
      <c r="T9" s="183" t="s">
        <v>179</v>
      </c>
      <c r="U9" s="161">
        <v>0.3135</v>
      </c>
      <c r="V9" s="161">
        <f>ROUND(E9*U9,2)</f>
        <v>48.28</v>
      </c>
      <c r="W9" s="161"/>
      <c r="X9" s="161" t="s">
        <v>225</v>
      </c>
      <c r="Y9" s="161" t="s">
        <v>182</v>
      </c>
      <c r="Z9" s="151"/>
      <c r="AA9" s="151"/>
      <c r="AB9" s="151"/>
      <c r="AC9" s="151"/>
      <c r="AD9" s="151"/>
      <c r="AE9" s="151"/>
      <c r="AF9" s="151"/>
      <c r="AG9" s="151" t="s">
        <v>226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 x14ac:dyDescent="0.2">
      <c r="A10" s="177">
        <v>2</v>
      </c>
      <c r="B10" s="178" t="s">
        <v>231</v>
      </c>
      <c r="C10" s="185" t="s">
        <v>232</v>
      </c>
      <c r="D10" s="179" t="s">
        <v>223</v>
      </c>
      <c r="E10" s="180">
        <v>154</v>
      </c>
      <c r="F10" s="181"/>
      <c r="G10" s="182">
        <f>ROUND(E10*F10,2)</f>
        <v>0</v>
      </c>
      <c r="H10" s="181"/>
      <c r="I10" s="182">
        <f>ROUND(E10*H10,2)</f>
        <v>0</v>
      </c>
      <c r="J10" s="181"/>
      <c r="K10" s="182">
        <f>ROUND(E10*J10,2)</f>
        <v>0</v>
      </c>
      <c r="L10" s="182">
        <v>21</v>
      </c>
      <c r="M10" s="182">
        <f>G10*(1+L10/100)</f>
        <v>0</v>
      </c>
      <c r="N10" s="180">
        <v>0</v>
      </c>
      <c r="O10" s="180">
        <f>ROUND(E10*N10,2)</f>
        <v>0</v>
      </c>
      <c r="P10" s="180">
        <v>0</v>
      </c>
      <c r="Q10" s="180">
        <f>ROUND(E10*P10,2)</f>
        <v>0</v>
      </c>
      <c r="R10" s="182" t="s">
        <v>224</v>
      </c>
      <c r="S10" s="182" t="s">
        <v>179</v>
      </c>
      <c r="T10" s="183" t="s">
        <v>179</v>
      </c>
      <c r="U10" s="161">
        <v>0.11899999999999999</v>
      </c>
      <c r="V10" s="161">
        <f>ROUND(E10*U10,2)</f>
        <v>18.329999999999998</v>
      </c>
      <c r="W10" s="161"/>
      <c r="X10" s="161" t="s">
        <v>225</v>
      </c>
      <c r="Y10" s="161" t="s">
        <v>182</v>
      </c>
      <c r="Z10" s="151"/>
      <c r="AA10" s="151"/>
      <c r="AB10" s="151"/>
      <c r="AC10" s="151"/>
      <c r="AD10" s="151"/>
      <c r="AE10" s="151"/>
      <c r="AF10" s="151"/>
      <c r="AG10" s="151" t="s">
        <v>226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0">
        <v>3</v>
      </c>
      <c r="B11" s="171" t="s">
        <v>235</v>
      </c>
      <c r="C11" s="186" t="s">
        <v>236</v>
      </c>
      <c r="D11" s="172" t="s">
        <v>237</v>
      </c>
      <c r="E11" s="173">
        <v>50</v>
      </c>
      <c r="F11" s="174"/>
      <c r="G11" s="175">
        <f>ROUND(E11*F11,2)</f>
        <v>0</v>
      </c>
      <c r="H11" s="174"/>
      <c r="I11" s="175">
        <f>ROUND(E11*H11,2)</f>
        <v>0</v>
      </c>
      <c r="J11" s="174"/>
      <c r="K11" s="175">
        <f>ROUND(E11*J11,2)</f>
        <v>0</v>
      </c>
      <c r="L11" s="175">
        <v>21</v>
      </c>
      <c r="M11" s="175">
        <f>G11*(1+L11/100)</f>
        <v>0</v>
      </c>
      <c r="N11" s="173">
        <v>0</v>
      </c>
      <c r="O11" s="173">
        <f>ROUND(E11*N11,2)</f>
        <v>0</v>
      </c>
      <c r="P11" s="173">
        <v>0</v>
      </c>
      <c r="Q11" s="173">
        <f>ROUND(E11*P11,2)</f>
        <v>0</v>
      </c>
      <c r="R11" s="175" t="s">
        <v>224</v>
      </c>
      <c r="S11" s="175" t="s">
        <v>179</v>
      </c>
      <c r="T11" s="176" t="s">
        <v>179</v>
      </c>
      <c r="U11" s="161">
        <v>0.123</v>
      </c>
      <c r="V11" s="161">
        <f>ROUND(E11*U11,2)</f>
        <v>6.15</v>
      </c>
      <c r="W11" s="161"/>
      <c r="X11" s="161" t="s">
        <v>225</v>
      </c>
      <c r="Y11" s="161" t="s">
        <v>182</v>
      </c>
      <c r="Z11" s="151"/>
      <c r="AA11" s="151"/>
      <c r="AB11" s="151"/>
      <c r="AC11" s="151"/>
      <c r="AD11" s="151"/>
      <c r="AE11" s="151"/>
      <c r="AF11" s="151"/>
      <c r="AG11" s="151" t="s">
        <v>226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2" x14ac:dyDescent="0.2">
      <c r="A12" s="158"/>
      <c r="B12" s="159"/>
      <c r="C12" s="257" t="s">
        <v>238</v>
      </c>
      <c r="D12" s="258"/>
      <c r="E12" s="258"/>
      <c r="F12" s="258"/>
      <c r="G12" s="258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228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92" t="str">
        <f>C12</f>
        <v>s vybouráním lože, s přemístěním hmot na skládku na vzdálenost do 3 m nebo naložením na dopravní prostředek</v>
      </c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0">
        <v>4</v>
      </c>
      <c r="B13" s="171" t="s">
        <v>239</v>
      </c>
      <c r="C13" s="186" t="s">
        <v>240</v>
      </c>
      <c r="D13" s="172" t="s">
        <v>241</v>
      </c>
      <c r="E13" s="173">
        <v>78.75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3">
        <v>0</v>
      </c>
      <c r="O13" s="173">
        <f>ROUND(E13*N13,2)</f>
        <v>0</v>
      </c>
      <c r="P13" s="173">
        <v>0</v>
      </c>
      <c r="Q13" s="173">
        <f>ROUND(E13*P13,2)</f>
        <v>0</v>
      </c>
      <c r="R13" s="175" t="s">
        <v>242</v>
      </c>
      <c r="S13" s="175" t="s">
        <v>179</v>
      </c>
      <c r="T13" s="176" t="s">
        <v>179</v>
      </c>
      <c r="U13" s="161">
        <v>0.42199999999999999</v>
      </c>
      <c r="V13" s="161">
        <f>ROUND(E13*U13,2)</f>
        <v>33.229999999999997</v>
      </c>
      <c r="W13" s="161"/>
      <c r="X13" s="161" t="s">
        <v>225</v>
      </c>
      <c r="Y13" s="161" t="s">
        <v>182</v>
      </c>
      <c r="Z13" s="151"/>
      <c r="AA13" s="151"/>
      <c r="AB13" s="151"/>
      <c r="AC13" s="151"/>
      <c r="AD13" s="151"/>
      <c r="AE13" s="151"/>
      <c r="AF13" s="151"/>
      <c r="AG13" s="151" t="s">
        <v>226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2" x14ac:dyDescent="0.2">
      <c r="A14" s="158"/>
      <c r="B14" s="159"/>
      <c r="C14" s="257" t="s">
        <v>243</v>
      </c>
      <c r="D14" s="258"/>
      <c r="E14" s="258"/>
      <c r="F14" s="258"/>
      <c r="G14" s="258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228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92" t="str">
        <f>C14</f>
        <v>s přemístěním výkopku v příčných profilech na vzdálenost do 15 m nebo s naložením na dopravní prostředek.</v>
      </c>
      <c r="BB14" s="151"/>
      <c r="BC14" s="151"/>
      <c r="BD14" s="151"/>
      <c r="BE14" s="151"/>
      <c r="BF14" s="151"/>
      <c r="BG14" s="151"/>
      <c r="BH14" s="151"/>
    </row>
    <row r="15" spans="1:60" outlineLevel="2" x14ac:dyDescent="0.2">
      <c r="A15" s="158"/>
      <c r="B15" s="159"/>
      <c r="C15" s="259" t="s">
        <v>303</v>
      </c>
      <c r="D15" s="260"/>
      <c r="E15" s="260"/>
      <c r="F15" s="260"/>
      <c r="G15" s="260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304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2" x14ac:dyDescent="0.2">
      <c r="A16" s="158"/>
      <c r="B16" s="159"/>
      <c r="C16" s="193" t="s">
        <v>305</v>
      </c>
      <c r="D16" s="190"/>
      <c r="E16" s="191"/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230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3" x14ac:dyDescent="0.2">
      <c r="A17" s="158"/>
      <c r="B17" s="159"/>
      <c r="C17" s="193" t="s">
        <v>306</v>
      </c>
      <c r="D17" s="190"/>
      <c r="E17" s="191">
        <v>78.75</v>
      </c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230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70">
        <v>5</v>
      </c>
      <c r="B18" s="171" t="s">
        <v>245</v>
      </c>
      <c r="C18" s="186" t="s">
        <v>246</v>
      </c>
      <c r="D18" s="172" t="s">
        <v>241</v>
      </c>
      <c r="E18" s="173">
        <v>78.75</v>
      </c>
      <c r="F18" s="174"/>
      <c r="G18" s="175">
        <f>ROUND(E18*F18,2)</f>
        <v>0</v>
      </c>
      <c r="H18" s="174"/>
      <c r="I18" s="175">
        <f>ROUND(E18*H18,2)</f>
        <v>0</v>
      </c>
      <c r="J18" s="174"/>
      <c r="K18" s="175">
        <f>ROUND(E18*J18,2)</f>
        <v>0</v>
      </c>
      <c r="L18" s="175">
        <v>21</v>
      </c>
      <c r="M18" s="175">
        <f>G18*(1+L18/100)</f>
        <v>0</v>
      </c>
      <c r="N18" s="173">
        <v>0</v>
      </c>
      <c r="O18" s="173">
        <f>ROUND(E18*N18,2)</f>
        <v>0</v>
      </c>
      <c r="P18" s="173">
        <v>0</v>
      </c>
      <c r="Q18" s="173">
        <f>ROUND(E18*P18,2)</f>
        <v>0</v>
      </c>
      <c r="R18" s="175" t="s">
        <v>242</v>
      </c>
      <c r="S18" s="175" t="s">
        <v>179</v>
      </c>
      <c r="T18" s="176" t="s">
        <v>179</v>
      </c>
      <c r="U18" s="161">
        <v>8.7999999999999995E-2</v>
      </c>
      <c r="V18" s="161">
        <f>ROUND(E18*U18,2)</f>
        <v>6.93</v>
      </c>
      <c r="W18" s="161"/>
      <c r="X18" s="161" t="s">
        <v>225</v>
      </c>
      <c r="Y18" s="161" t="s">
        <v>182</v>
      </c>
      <c r="Z18" s="151"/>
      <c r="AA18" s="151"/>
      <c r="AB18" s="151"/>
      <c r="AC18" s="151"/>
      <c r="AD18" s="151"/>
      <c r="AE18" s="151"/>
      <c r="AF18" s="151"/>
      <c r="AG18" s="151" t="s">
        <v>226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2" x14ac:dyDescent="0.2">
      <c r="A19" s="158"/>
      <c r="B19" s="159"/>
      <c r="C19" s="257" t="s">
        <v>243</v>
      </c>
      <c r="D19" s="258"/>
      <c r="E19" s="258"/>
      <c r="F19" s="258"/>
      <c r="G19" s="258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228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92" t="str">
        <f>C19</f>
        <v>s přemístěním výkopku v příčných profilech na vzdálenost do 15 m nebo s naložením na dopravní prostředek.</v>
      </c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0">
        <v>6</v>
      </c>
      <c r="B20" s="171" t="s">
        <v>307</v>
      </c>
      <c r="C20" s="186" t="s">
        <v>308</v>
      </c>
      <c r="D20" s="172" t="s">
        <v>241</v>
      </c>
      <c r="E20" s="173">
        <v>78.75</v>
      </c>
      <c r="F20" s="174"/>
      <c r="G20" s="175">
        <f>ROUND(E20*F20,2)</f>
        <v>0</v>
      </c>
      <c r="H20" s="174"/>
      <c r="I20" s="175">
        <f>ROUND(E20*H20,2)</f>
        <v>0</v>
      </c>
      <c r="J20" s="174"/>
      <c r="K20" s="175">
        <f>ROUND(E20*J20,2)</f>
        <v>0</v>
      </c>
      <c r="L20" s="175">
        <v>21</v>
      </c>
      <c r="M20" s="175">
        <f>G20*(1+L20/100)</f>
        <v>0</v>
      </c>
      <c r="N20" s="173">
        <v>0</v>
      </c>
      <c r="O20" s="173">
        <f>ROUND(E20*N20,2)</f>
        <v>0</v>
      </c>
      <c r="P20" s="173">
        <v>0</v>
      </c>
      <c r="Q20" s="173">
        <f>ROUND(E20*P20,2)</f>
        <v>0</v>
      </c>
      <c r="R20" s="175" t="s">
        <v>242</v>
      </c>
      <c r="S20" s="175" t="s">
        <v>179</v>
      </c>
      <c r="T20" s="176" t="s">
        <v>179</v>
      </c>
      <c r="U20" s="161">
        <v>7.3999999999999996E-2</v>
      </c>
      <c r="V20" s="161">
        <f>ROUND(E20*U20,2)</f>
        <v>5.83</v>
      </c>
      <c r="W20" s="161"/>
      <c r="X20" s="161" t="s">
        <v>225</v>
      </c>
      <c r="Y20" s="161" t="s">
        <v>182</v>
      </c>
      <c r="Z20" s="151"/>
      <c r="AA20" s="151"/>
      <c r="AB20" s="151"/>
      <c r="AC20" s="151"/>
      <c r="AD20" s="151"/>
      <c r="AE20" s="151"/>
      <c r="AF20" s="151"/>
      <c r="AG20" s="151" t="s">
        <v>226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2" x14ac:dyDescent="0.2">
      <c r="A21" s="158"/>
      <c r="B21" s="159"/>
      <c r="C21" s="257" t="s">
        <v>249</v>
      </c>
      <c r="D21" s="258"/>
      <c r="E21" s="258"/>
      <c r="F21" s="258"/>
      <c r="G21" s="258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228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70">
        <v>7</v>
      </c>
      <c r="B22" s="171" t="s">
        <v>247</v>
      </c>
      <c r="C22" s="186" t="s">
        <v>248</v>
      </c>
      <c r="D22" s="172" t="s">
        <v>241</v>
      </c>
      <c r="E22" s="173">
        <v>78.75</v>
      </c>
      <c r="F22" s="174"/>
      <c r="G22" s="175">
        <f>ROUND(E22*F22,2)</f>
        <v>0</v>
      </c>
      <c r="H22" s="174"/>
      <c r="I22" s="175">
        <f>ROUND(E22*H22,2)</f>
        <v>0</v>
      </c>
      <c r="J22" s="174"/>
      <c r="K22" s="175">
        <f>ROUND(E22*J22,2)</f>
        <v>0</v>
      </c>
      <c r="L22" s="175">
        <v>21</v>
      </c>
      <c r="M22" s="175">
        <f>G22*(1+L22/100)</f>
        <v>0</v>
      </c>
      <c r="N22" s="173">
        <v>0</v>
      </c>
      <c r="O22" s="173">
        <f>ROUND(E22*N22,2)</f>
        <v>0</v>
      </c>
      <c r="P22" s="173">
        <v>0</v>
      </c>
      <c r="Q22" s="173">
        <f>ROUND(E22*P22,2)</f>
        <v>0</v>
      </c>
      <c r="R22" s="175" t="s">
        <v>242</v>
      </c>
      <c r="S22" s="175" t="s">
        <v>179</v>
      </c>
      <c r="T22" s="176" t="s">
        <v>179</v>
      </c>
      <c r="U22" s="161">
        <v>1.0999999999999999E-2</v>
      </c>
      <c r="V22" s="161">
        <f>ROUND(E22*U22,2)</f>
        <v>0.87</v>
      </c>
      <c r="W22" s="161"/>
      <c r="X22" s="161" t="s">
        <v>225</v>
      </c>
      <c r="Y22" s="161" t="s">
        <v>182</v>
      </c>
      <c r="Z22" s="151"/>
      <c r="AA22" s="151"/>
      <c r="AB22" s="151"/>
      <c r="AC22" s="151"/>
      <c r="AD22" s="151"/>
      <c r="AE22" s="151"/>
      <c r="AF22" s="151"/>
      <c r="AG22" s="151" t="s">
        <v>226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2" x14ac:dyDescent="0.2">
      <c r="A23" s="158"/>
      <c r="B23" s="159"/>
      <c r="C23" s="257" t="s">
        <v>249</v>
      </c>
      <c r="D23" s="258"/>
      <c r="E23" s="258"/>
      <c r="F23" s="258"/>
      <c r="G23" s="258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228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22.5" outlineLevel="1" x14ac:dyDescent="0.2">
      <c r="A24" s="170">
        <v>8</v>
      </c>
      <c r="B24" s="171" t="s">
        <v>251</v>
      </c>
      <c r="C24" s="186" t="s">
        <v>252</v>
      </c>
      <c r="D24" s="172" t="s">
        <v>241</v>
      </c>
      <c r="E24" s="173">
        <v>1575</v>
      </c>
      <c r="F24" s="174"/>
      <c r="G24" s="175">
        <f>ROUND(E24*F24,2)</f>
        <v>0</v>
      </c>
      <c r="H24" s="174"/>
      <c r="I24" s="175">
        <f>ROUND(E24*H24,2)</f>
        <v>0</v>
      </c>
      <c r="J24" s="174"/>
      <c r="K24" s="175">
        <f>ROUND(E24*J24,2)</f>
        <v>0</v>
      </c>
      <c r="L24" s="175">
        <v>21</v>
      </c>
      <c r="M24" s="175">
        <f>G24*(1+L24/100)</f>
        <v>0</v>
      </c>
      <c r="N24" s="173">
        <v>0</v>
      </c>
      <c r="O24" s="173">
        <f>ROUND(E24*N24,2)</f>
        <v>0</v>
      </c>
      <c r="P24" s="173">
        <v>0</v>
      </c>
      <c r="Q24" s="173">
        <f>ROUND(E24*P24,2)</f>
        <v>0</v>
      </c>
      <c r="R24" s="175" t="s">
        <v>242</v>
      </c>
      <c r="S24" s="175" t="s">
        <v>179</v>
      </c>
      <c r="T24" s="176" t="s">
        <v>179</v>
      </c>
      <c r="U24" s="161">
        <v>0</v>
      </c>
      <c r="V24" s="161">
        <f>ROUND(E24*U24,2)</f>
        <v>0</v>
      </c>
      <c r="W24" s="161"/>
      <c r="X24" s="161" t="s">
        <v>225</v>
      </c>
      <c r="Y24" s="161" t="s">
        <v>182</v>
      </c>
      <c r="Z24" s="151"/>
      <c r="AA24" s="151"/>
      <c r="AB24" s="151"/>
      <c r="AC24" s="151"/>
      <c r="AD24" s="151"/>
      <c r="AE24" s="151"/>
      <c r="AF24" s="151"/>
      <c r="AG24" s="151" t="s">
        <v>226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2" x14ac:dyDescent="0.2">
      <c r="A25" s="158"/>
      <c r="B25" s="159"/>
      <c r="C25" s="257" t="s">
        <v>249</v>
      </c>
      <c r="D25" s="258"/>
      <c r="E25" s="258"/>
      <c r="F25" s="258"/>
      <c r="G25" s="258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61"/>
      <c r="Z25" s="151"/>
      <c r="AA25" s="151"/>
      <c r="AB25" s="151"/>
      <c r="AC25" s="151"/>
      <c r="AD25" s="151"/>
      <c r="AE25" s="151"/>
      <c r="AF25" s="151"/>
      <c r="AG25" s="151" t="s">
        <v>228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77">
        <v>9</v>
      </c>
      <c r="B26" s="178" t="s">
        <v>254</v>
      </c>
      <c r="C26" s="185" t="s">
        <v>255</v>
      </c>
      <c r="D26" s="179" t="s">
        <v>241</v>
      </c>
      <c r="E26" s="180">
        <v>78.75</v>
      </c>
      <c r="F26" s="181"/>
      <c r="G26" s="182">
        <f>ROUND(E26*F26,2)</f>
        <v>0</v>
      </c>
      <c r="H26" s="181"/>
      <c r="I26" s="182">
        <f>ROUND(E26*H26,2)</f>
        <v>0</v>
      </c>
      <c r="J26" s="181"/>
      <c r="K26" s="182">
        <f>ROUND(E26*J26,2)</f>
        <v>0</v>
      </c>
      <c r="L26" s="182">
        <v>21</v>
      </c>
      <c r="M26" s="182">
        <f>G26*(1+L26/100)</f>
        <v>0</v>
      </c>
      <c r="N26" s="180">
        <v>0</v>
      </c>
      <c r="O26" s="180">
        <f>ROUND(E26*N26,2)</f>
        <v>0</v>
      </c>
      <c r="P26" s="180">
        <v>0</v>
      </c>
      <c r="Q26" s="180">
        <f>ROUND(E26*P26,2)</f>
        <v>0</v>
      </c>
      <c r="R26" s="182" t="s">
        <v>242</v>
      </c>
      <c r="S26" s="182" t="s">
        <v>179</v>
      </c>
      <c r="T26" s="183" t="s">
        <v>179</v>
      </c>
      <c r="U26" s="161">
        <v>0</v>
      </c>
      <c r="V26" s="161">
        <f>ROUND(E26*U26,2)</f>
        <v>0</v>
      </c>
      <c r="W26" s="161"/>
      <c r="X26" s="161" t="s">
        <v>225</v>
      </c>
      <c r="Y26" s="161" t="s">
        <v>182</v>
      </c>
      <c r="Z26" s="151"/>
      <c r="AA26" s="151"/>
      <c r="AB26" s="151"/>
      <c r="AC26" s="151"/>
      <c r="AD26" s="151"/>
      <c r="AE26" s="151"/>
      <c r="AF26" s="151"/>
      <c r="AG26" s="151" t="s">
        <v>226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77">
        <v>10</v>
      </c>
      <c r="B27" s="178" t="s">
        <v>309</v>
      </c>
      <c r="C27" s="185" t="s">
        <v>310</v>
      </c>
      <c r="D27" s="179" t="s">
        <v>241</v>
      </c>
      <c r="E27" s="180">
        <v>15</v>
      </c>
      <c r="F27" s="181"/>
      <c r="G27" s="182">
        <f>ROUND(E27*F27,2)</f>
        <v>0</v>
      </c>
      <c r="H27" s="181"/>
      <c r="I27" s="182">
        <f>ROUND(E27*H27,2)</f>
        <v>0</v>
      </c>
      <c r="J27" s="181"/>
      <c r="K27" s="182">
        <f>ROUND(E27*J27,2)</f>
        <v>0</v>
      </c>
      <c r="L27" s="182">
        <v>21</v>
      </c>
      <c r="M27" s="182">
        <f>G27*(1+L27/100)</f>
        <v>0</v>
      </c>
      <c r="N27" s="180">
        <v>0</v>
      </c>
      <c r="O27" s="180">
        <f>ROUND(E27*N27,2)</f>
        <v>0</v>
      </c>
      <c r="P27" s="180">
        <v>0</v>
      </c>
      <c r="Q27" s="180">
        <f>ROUND(E27*P27,2)</f>
        <v>0</v>
      </c>
      <c r="R27" s="182"/>
      <c r="S27" s="182" t="s">
        <v>179</v>
      </c>
      <c r="T27" s="183" t="s">
        <v>179</v>
      </c>
      <c r="U27" s="161">
        <v>1.32</v>
      </c>
      <c r="V27" s="161">
        <f>ROUND(E27*U27,2)</f>
        <v>19.8</v>
      </c>
      <c r="W27" s="161"/>
      <c r="X27" s="161" t="s">
        <v>225</v>
      </c>
      <c r="Y27" s="161" t="s">
        <v>182</v>
      </c>
      <c r="Z27" s="151"/>
      <c r="AA27" s="151"/>
      <c r="AB27" s="151"/>
      <c r="AC27" s="151"/>
      <c r="AD27" s="151"/>
      <c r="AE27" s="151"/>
      <c r="AF27" s="151"/>
      <c r="AG27" s="151" t="s">
        <v>226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77">
        <v>11</v>
      </c>
      <c r="B28" s="178" t="s">
        <v>311</v>
      </c>
      <c r="C28" s="185" t="s">
        <v>312</v>
      </c>
      <c r="D28" s="179" t="s">
        <v>223</v>
      </c>
      <c r="E28" s="180">
        <v>15</v>
      </c>
      <c r="F28" s="181"/>
      <c r="G28" s="182">
        <f>ROUND(E28*F28,2)</f>
        <v>0</v>
      </c>
      <c r="H28" s="181"/>
      <c r="I28" s="182">
        <f>ROUND(E28*H28,2)</f>
        <v>0</v>
      </c>
      <c r="J28" s="181"/>
      <c r="K28" s="182">
        <f>ROUND(E28*J28,2)</f>
        <v>0</v>
      </c>
      <c r="L28" s="182">
        <v>21</v>
      </c>
      <c r="M28" s="182">
        <f>G28*(1+L28/100)</f>
        <v>0</v>
      </c>
      <c r="N28" s="180">
        <v>0</v>
      </c>
      <c r="O28" s="180">
        <f>ROUND(E28*N28,2)</f>
        <v>0</v>
      </c>
      <c r="P28" s="180">
        <v>0</v>
      </c>
      <c r="Q28" s="180">
        <f>ROUND(E28*P28,2)</f>
        <v>0</v>
      </c>
      <c r="R28" s="182"/>
      <c r="S28" s="182" t="s">
        <v>179</v>
      </c>
      <c r="T28" s="183" t="s">
        <v>179</v>
      </c>
      <c r="U28" s="161">
        <v>0.14199999999999999</v>
      </c>
      <c r="V28" s="161">
        <f>ROUND(E28*U28,2)</f>
        <v>2.13</v>
      </c>
      <c r="W28" s="161"/>
      <c r="X28" s="161" t="s">
        <v>225</v>
      </c>
      <c r="Y28" s="161" t="s">
        <v>182</v>
      </c>
      <c r="Z28" s="151"/>
      <c r="AA28" s="151"/>
      <c r="AB28" s="151"/>
      <c r="AC28" s="151"/>
      <c r="AD28" s="151"/>
      <c r="AE28" s="151"/>
      <c r="AF28" s="151"/>
      <c r="AG28" s="151" t="s">
        <v>226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x14ac:dyDescent="0.2">
      <c r="A29" s="163" t="s">
        <v>174</v>
      </c>
      <c r="B29" s="164" t="s">
        <v>112</v>
      </c>
      <c r="C29" s="184" t="s">
        <v>113</v>
      </c>
      <c r="D29" s="165"/>
      <c r="E29" s="166"/>
      <c r="F29" s="167"/>
      <c r="G29" s="167">
        <f>SUMIF(AG30:AG31,"&lt;&gt;NOR",G30:G31)</f>
        <v>0</v>
      </c>
      <c r="H29" s="167"/>
      <c r="I29" s="167">
        <f>SUM(I30:I31)</f>
        <v>0</v>
      </c>
      <c r="J29" s="167"/>
      <c r="K29" s="167">
        <f>SUM(K30:K31)</f>
        <v>0</v>
      </c>
      <c r="L29" s="167"/>
      <c r="M29" s="167">
        <f>SUM(M30:M31)</f>
        <v>0</v>
      </c>
      <c r="N29" s="166"/>
      <c r="O29" s="166">
        <f>SUM(O30:O31)</f>
        <v>0</v>
      </c>
      <c r="P29" s="166"/>
      <c r="Q29" s="166">
        <f>SUM(Q30:Q31)</f>
        <v>0</v>
      </c>
      <c r="R29" s="167"/>
      <c r="S29" s="167"/>
      <c r="T29" s="168"/>
      <c r="U29" s="162"/>
      <c r="V29" s="162">
        <f>SUM(V30:V31)</f>
        <v>1.61</v>
      </c>
      <c r="W29" s="162"/>
      <c r="X29" s="162"/>
      <c r="Y29" s="162"/>
      <c r="AG29" t="s">
        <v>175</v>
      </c>
    </row>
    <row r="30" spans="1:60" ht="22.5" outlineLevel="1" x14ac:dyDescent="0.2">
      <c r="A30" s="170">
        <v>12</v>
      </c>
      <c r="B30" s="171" t="s">
        <v>257</v>
      </c>
      <c r="C30" s="186" t="s">
        <v>258</v>
      </c>
      <c r="D30" s="172" t="s">
        <v>223</v>
      </c>
      <c r="E30" s="173">
        <v>322</v>
      </c>
      <c r="F30" s="174"/>
      <c r="G30" s="175">
        <f>ROUND(E30*F30,2)</f>
        <v>0</v>
      </c>
      <c r="H30" s="174"/>
      <c r="I30" s="175">
        <f>ROUND(E30*H30,2)</f>
        <v>0</v>
      </c>
      <c r="J30" s="174"/>
      <c r="K30" s="175">
        <f>ROUND(E30*J30,2)</f>
        <v>0</v>
      </c>
      <c r="L30" s="175">
        <v>21</v>
      </c>
      <c r="M30" s="175">
        <f>G30*(1+L30/100)</f>
        <v>0</v>
      </c>
      <c r="N30" s="173">
        <v>0</v>
      </c>
      <c r="O30" s="173">
        <f>ROUND(E30*N30,2)</f>
        <v>0</v>
      </c>
      <c r="P30" s="173">
        <v>0</v>
      </c>
      <c r="Q30" s="173">
        <f>ROUND(E30*P30,2)</f>
        <v>0</v>
      </c>
      <c r="R30" s="175" t="s">
        <v>242</v>
      </c>
      <c r="S30" s="175" t="s">
        <v>179</v>
      </c>
      <c r="T30" s="176" t="s">
        <v>179</v>
      </c>
      <c r="U30" s="161">
        <v>5.0000000000000001E-3</v>
      </c>
      <c r="V30" s="161">
        <f>ROUND(E30*U30,2)</f>
        <v>1.61</v>
      </c>
      <c r="W30" s="161"/>
      <c r="X30" s="161" t="s">
        <v>225</v>
      </c>
      <c r="Y30" s="161" t="s">
        <v>182</v>
      </c>
      <c r="Z30" s="151"/>
      <c r="AA30" s="151"/>
      <c r="AB30" s="151"/>
      <c r="AC30" s="151"/>
      <c r="AD30" s="151"/>
      <c r="AE30" s="151"/>
      <c r="AF30" s="151"/>
      <c r="AG30" s="151" t="s">
        <v>226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2" x14ac:dyDescent="0.2">
      <c r="A31" s="158"/>
      <c r="B31" s="159"/>
      <c r="C31" s="257" t="s">
        <v>259</v>
      </c>
      <c r="D31" s="258"/>
      <c r="E31" s="258"/>
      <c r="F31" s="258"/>
      <c r="G31" s="258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228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92" t="str">
        <f>C31</f>
        <v>z rostlé horniny tř.1 - 4 pod násypy z hornin soudržných do 92% PS a hornin nesoudržných sypkých relativní ulehlosti I(d) do 0,8</v>
      </c>
      <c r="BB31" s="151"/>
      <c r="BC31" s="151"/>
      <c r="BD31" s="151"/>
      <c r="BE31" s="151"/>
      <c r="BF31" s="151"/>
      <c r="BG31" s="151"/>
      <c r="BH31" s="151"/>
    </row>
    <row r="32" spans="1:60" x14ac:dyDescent="0.2">
      <c r="A32" s="163" t="s">
        <v>174</v>
      </c>
      <c r="B32" s="164" t="s">
        <v>118</v>
      </c>
      <c r="C32" s="184" t="s">
        <v>119</v>
      </c>
      <c r="D32" s="165"/>
      <c r="E32" s="166"/>
      <c r="F32" s="167"/>
      <c r="G32" s="167">
        <f>SUMIF(AG33:AG42,"&lt;&gt;NOR",G33:G42)</f>
        <v>0</v>
      </c>
      <c r="H32" s="167"/>
      <c r="I32" s="167">
        <f>SUM(I33:I42)</f>
        <v>0</v>
      </c>
      <c r="J32" s="167"/>
      <c r="K32" s="167">
        <f>SUM(K33:K42)</f>
        <v>0</v>
      </c>
      <c r="L32" s="167"/>
      <c r="M32" s="167">
        <f>SUM(M33:M42)</f>
        <v>0</v>
      </c>
      <c r="N32" s="166"/>
      <c r="O32" s="166">
        <f>SUM(O33:O42)</f>
        <v>184.68</v>
      </c>
      <c r="P32" s="166"/>
      <c r="Q32" s="166">
        <f>SUM(Q33:Q42)</f>
        <v>0</v>
      </c>
      <c r="R32" s="167"/>
      <c r="S32" s="167"/>
      <c r="T32" s="168"/>
      <c r="U32" s="162"/>
      <c r="V32" s="162">
        <f>SUM(V33:V42)</f>
        <v>144.63</v>
      </c>
      <c r="W32" s="162"/>
      <c r="X32" s="162"/>
      <c r="Y32" s="162"/>
      <c r="AG32" t="s">
        <v>175</v>
      </c>
    </row>
    <row r="33" spans="1:60" outlineLevel="1" x14ac:dyDescent="0.2">
      <c r="A33" s="170">
        <v>13</v>
      </c>
      <c r="B33" s="171" t="s">
        <v>313</v>
      </c>
      <c r="C33" s="186" t="s">
        <v>314</v>
      </c>
      <c r="D33" s="172" t="s">
        <v>223</v>
      </c>
      <c r="E33" s="173">
        <v>219.55699999999999</v>
      </c>
      <c r="F33" s="174"/>
      <c r="G33" s="175">
        <f>ROUND(E33*F33,2)</f>
        <v>0</v>
      </c>
      <c r="H33" s="174"/>
      <c r="I33" s="175">
        <f>ROUND(E33*H33,2)</f>
        <v>0</v>
      </c>
      <c r="J33" s="174"/>
      <c r="K33" s="175">
        <f>ROUND(E33*J33,2)</f>
        <v>0</v>
      </c>
      <c r="L33" s="175">
        <v>21</v>
      </c>
      <c r="M33" s="175">
        <f>G33*(1+L33/100)</f>
        <v>0</v>
      </c>
      <c r="N33" s="173">
        <v>7.3899999999999993E-2</v>
      </c>
      <c r="O33" s="173">
        <f>ROUND(E33*N33,2)</f>
        <v>16.23</v>
      </c>
      <c r="P33" s="173">
        <v>0</v>
      </c>
      <c r="Q33" s="173">
        <f>ROUND(E33*P33,2)</f>
        <v>0</v>
      </c>
      <c r="R33" s="175" t="s">
        <v>224</v>
      </c>
      <c r="S33" s="175" t="s">
        <v>179</v>
      </c>
      <c r="T33" s="176" t="s">
        <v>179</v>
      </c>
      <c r="U33" s="161">
        <v>0.45200000000000001</v>
      </c>
      <c r="V33" s="161">
        <f>ROUND(E33*U33,2)</f>
        <v>99.24</v>
      </c>
      <c r="W33" s="161"/>
      <c r="X33" s="161" t="s">
        <v>225</v>
      </c>
      <c r="Y33" s="161" t="s">
        <v>182</v>
      </c>
      <c r="Z33" s="151"/>
      <c r="AA33" s="151"/>
      <c r="AB33" s="151"/>
      <c r="AC33" s="151"/>
      <c r="AD33" s="151"/>
      <c r="AE33" s="151"/>
      <c r="AF33" s="151"/>
      <c r="AG33" s="151" t="s">
        <v>226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22.5" outlineLevel="2" x14ac:dyDescent="0.2">
      <c r="A34" s="158"/>
      <c r="B34" s="159"/>
      <c r="C34" s="257" t="s">
        <v>315</v>
      </c>
      <c r="D34" s="258"/>
      <c r="E34" s="258"/>
      <c r="F34" s="258"/>
      <c r="G34" s="258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228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92" t="str">
        <f>C34</f>
        <v>s provedením lože z kameniva drceného, s vyplněním spár, s dvojitým hutněním a se smetením přebytečného materiálu na krajnici. S dodáním hmot pro lože a výplň spár.</v>
      </c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0">
        <v>14</v>
      </c>
      <c r="B35" s="171" t="s">
        <v>316</v>
      </c>
      <c r="C35" s="186" t="s">
        <v>317</v>
      </c>
      <c r="D35" s="172" t="s">
        <v>223</v>
      </c>
      <c r="E35" s="173">
        <v>230.53485000000001</v>
      </c>
      <c r="F35" s="174"/>
      <c r="G35" s="175">
        <f>ROUND(E35*F35,2)</f>
        <v>0</v>
      </c>
      <c r="H35" s="174"/>
      <c r="I35" s="175">
        <f>ROUND(E35*H35,2)</f>
        <v>0</v>
      </c>
      <c r="J35" s="174"/>
      <c r="K35" s="175">
        <f>ROUND(E35*J35,2)</f>
        <v>0</v>
      </c>
      <c r="L35" s="175">
        <v>21</v>
      </c>
      <c r="M35" s="175">
        <f>G35*(1+L35/100)</f>
        <v>0</v>
      </c>
      <c r="N35" s="173">
        <v>0.12959999999999999</v>
      </c>
      <c r="O35" s="173">
        <f>ROUND(E35*N35,2)</f>
        <v>29.88</v>
      </c>
      <c r="P35" s="173">
        <v>0</v>
      </c>
      <c r="Q35" s="173">
        <f>ROUND(E35*P35,2)</f>
        <v>0</v>
      </c>
      <c r="R35" s="175" t="s">
        <v>293</v>
      </c>
      <c r="S35" s="175" t="s">
        <v>179</v>
      </c>
      <c r="T35" s="176" t="s">
        <v>179</v>
      </c>
      <c r="U35" s="161">
        <v>0</v>
      </c>
      <c r="V35" s="161">
        <f>ROUND(E35*U35,2)</f>
        <v>0</v>
      </c>
      <c r="W35" s="161"/>
      <c r="X35" s="161" t="s">
        <v>269</v>
      </c>
      <c r="Y35" s="161" t="s">
        <v>182</v>
      </c>
      <c r="Z35" s="151"/>
      <c r="AA35" s="151"/>
      <c r="AB35" s="151"/>
      <c r="AC35" s="151"/>
      <c r="AD35" s="151"/>
      <c r="AE35" s="151"/>
      <c r="AF35" s="151"/>
      <c r="AG35" s="151" t="s">
        <v>270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2" x14ac:dyDescent="0.2">
      <c r="A36" s="158"/>
      <c r="B36" s="159"/>
      <c r="C36" s="193" t="s">
        <v>318</v>
      </c>
      <c r="D36" s="190"/>
      <c r="E36" s="191">
        <v>230.53</v>
      </c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230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0">
        <v>15</v>
      </c>
      <c r="B37" s="171" t="s">
        <v>319</v>
      </c>
      <c r="C37" s="186" t="s">
        <v>320</v>
      </c>
      <c r="D37" s="172" t="s">
        <v>223</v>
      </c>
      <c r="E37" s="173">
        <v>77.962000000000003</v>
      </c>
      <c r="F37" s="174"/>
      <c r="G37" s="175">
        <f>ROUND(E37*F37,2)</f>
        <v>0</v>
      </c>
      <c r="H37" s="174"/>
      <c r="I37" s="175">
        <f>ROUND(E37*H37,2)</f>
        <v>0</v>
      </c>
      <c r="J37" s="174"/>
      <c r="K37" s="175">
        <f>ROUND(E37*J37,2)</f>
        <v>0</v>
      </c>
      <c r="L37" s="175">
        <v>21</v>
      </c>
      <c r="M37" s="175">
        <f>G37*(1+L37/100)</f>
        <v>0</v>
      </c>
      <c r="N37" s="173">
        <v>7.3899999999999993E-2</v>
      </c>
      <c r="O37" s="173">
        <f>ROUND(E37*N37,2)</f>
        <v>5.76</v>
      </c>
      <c r="P37" s="173">
        <v>0</v>
      </c>
      <c r="Q37" s="173">
        <f>ROUND(E37*P37,2)</f>
        <v>0</v>
      </c>
      <c r="R37" s="175" t="s">
        <v>224</v>
      </c>
      <c r="S37" s="175" t="s">
        <v>179</v>
      </c>
      <c r="T37" s="176" t="s">
        <v>179</v>
      </c>
      <c r="U37" s="161">
        <v>0.47799999999999998</v>
      </c>
      <c r="V37" s="161">
        <f>ROUND(E37*U37,2)</f>
        <v>37.270000000000003</v>
      </c>
      <c r="W37" s="161"/>
      <c r="X37" s="161" t="s">
        <v>225</v>
      </c>
      <c r="Y37" s="161" t="s">
        <v>182</v>
      </c>
      <c r="Z37" s="151"/>
      <c r="AA37" s="151"/>
      <c r="AB37" s="151"/>
      <c r="AC37" s="151"/>
      <c r="AD37" s="151"/>
      <c r="AE37" s="151"/>
      <c r="AF37" s="151"/>
      <c r="AG37" s="151" t="s">
        <v>263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22.5" outlineLevel="2" x14ac:dyDescent="0.2">
      <c r="A38" s="158"/>
      <c r="B38" s="159"/>
      <c r="C38" s="257" t="s">
        <v>315</v>
      </c>
      <c r="D38" s="258"/>
      <c r="E38" s="258"/>
      <c r="F38" s="258"/>
      <c r="G38" s="258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228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92" t="str">
        <f>C38</f>
        <v>s provedením lože z kameniva drceného, s vyplněním spár, s dvojitým hutněním a se smetením přebytečného materiálu na krajnici. S dodáním hmot pro lože a výplň spár.</v>
      </c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70">
        <v>16</v>
      </c>
      <c r="B39" s="171" t="s">
        <v>321</v>
      </c>
      <c r="C39" s="186" t="s">
        <v>322</v>
      </c>
      <c r="D39" s="172" t="s">
        <v>223</v>
      </c>
      <c r="E39" s="173">
        <v>81.860100000000003</v>
      </c>
      <c r="F39" s="174"/>
      <c r="G39" s="175">
        <f>ROUND(E39*F39,2)</f>
        <v>0</v>
      </c>
      <c r="H39" s="174"/>
      <c r="I39" s="175">
        <f>ROUND(E39*H39,2)</f>
        <v>0</v>
      </c>
      <c r="J39" s="174"/>
      <c r="K39" s="175">
        <f>ROUND(E39*J39,2)</f>
        <v>0</v>
      </c>
      <c r="L39" s="175">
        <v>21</v>
      </c>
      <c r="M39" s="175">
        <f>G39*(1+L39/100)</f>
        <v>0</v>
      </c>
      <c r="N39" s="173">
        <v>0.18</v>
      </c>
      <c r="O39" s="173">
        <f>ROUND(E39*N39,2)</f>
        <v>14.73</v>
      </c>
      <c r="P39" s="173">
        <v>0</v>
      </c>
      <c r="Q39" s="173">
        <f>ROUND(E39*P39,2)</f>
        <v>0</v>
      </c>
      <c r="R39" s="175"/>
      <c r="S39" s="175" t="s">
        <v>268</v>
      </c>
      <c r="T39" s="176" t="s">
        <v>180</v>
      </c>
      <c r="U39" s="161">
        <v>0</v>
      </c>
      <c r="V39" s="161">
        <f>ROUND(E39*U39,2)</f>
        <v>0</v>
      </c>
      <c r="W39" s="161"/>
      <c r="X39" s="161" t="s">
        <v>269</v>
      </c>
      <c r="Y39" s="161" t="s">
        <v>182</v>
      </c>
      <c r="Z39" s="151"/>
      <c r="AA39" s="151"/>
      <c r="AB39" s="151"/>
      <c r="AC39" s="151"/>
      <c r="AD39" s="151"/>
      <c r="AE39" s="151"/>
      <c r="AF39" s="151"/>
      <c r="AG39" s="151" t="s">
        <v>275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2" x14ac:dyDescent="0.2">
      <c r="A40" s="158"/>
      <c r="B40" s="159"/>
      <c r="C40" s="193" t="s">
        <v>323</v>
      </c>
      <c r="D40" s="190"/>
      <c r="E40" s="191">
        <v>81.86</v>
      </c>
      <c r="F40" s="161"/>
      <c r="G40" s="161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61"/>
      <c r="Z40" s="151"/>
      <c r="AA40" s="151"/>
      <c r="AB40" s="151"/>
      <c r="AC40" s="151"/>
      <c r="AD40" s="151"/>
      <c r="AE40" s="151"/>
      <c r="AF40" s="151"/>
      <c r="AG40" s="151" t="s">
        <v>230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ht="22.5" outlineLevel="1" x14ac:dyDescent="0.2">
      <c r="A41" s="170">
        <v>17</v>
      </c>
      <c r="B41" s="171" t="s">
        <v>324</v>
      </c>
      <c r="C41" s="186" t="s">
        <v>325</v>
      </c>
      <c r="D41" s="172" t="s">
        <v>223</v>
      </c>
      <c r="E41" s="173">
        <v>312.38760000000002</v>
      </c>
      <c r="F41" s="174"/>
      <c r="G41" s="175">
        <f>ROUND(E41*F41,2)</f>
        <v>0</v>
      </c>
      <c r="H41" s="174"/>
      <c r="I41" s="175">
        <f>ROUND(E41*H41,2)</f>
        <v>0</v>
      </c>
      <c r="J41" s="174"/>
      <c r="K41" s="175">
        <f>ROUND(E41*J41,2)</f>
        <v>0</v>
      </c>
      <c r="L41" s="175">
        <v>21</v>
      </c>
      <c r="M41" s="175">
        <f>G41*(1+L41/100)</f>
        <v>0</v>
      </c>
      <c r="N41" s="173">
        <v>0.378</v>
      </c>
      <c r="O41" s="173">
        <f>ROUND(E41*N41,2)</f>
        <v>118.08</v>
      </c>
      <c r="P41" s="173">
        <v>0</v>
      </c>
      <c r="Q41" s="173">
        <f>ROUND(E41*P41,2)</f>
        <v>0</v>
      </c>
      <c r="R41" s="175" t="s">
        <v>224</v>
      </c>
      <c r="S41" s="175" t="s">
        <v>179</v>
      </c>
      <c r="T41" s="176" t="s">
        <v>179</v>
      </c>
      <c r="U41" s="161">
        <v>2.5999999999999999E-2</v>
      </c>
      <c r="V41" s="161">
        <f>ROUND(E41*U41,2)</f>
        <v>8.1199999999999992</v>
      </c>
      <c r="W41" s="161"/>
      <c r="X41" s="161" t="s">
        <v>225</v>
      </c>
      <c r="Y41" s="161" t="s">
        <v>182</v>
      </c>
      <c r="Z41" s="151"/>
      <c r="AA41" s="151"/>
      <c r="AB41" s="151"/>
      <c r="AC41" s="151"/>
      <c r="AD41" s="151"/>
      <c r="AE41" s="151"/>
      <c r="AF41" s="151"/>
      <c r="AG41" s="151" t="s">
        <v>226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2" x14ac:dyDescent="0.2">
      <c r="A42" s="158"/>
      <c r="B42" s="159"/>
      <c r="C42" s="193" t="s">
        <v>326</v>
      </c>
      <c r="D42" s="190"/>
      <c r="E42" s="191">
        <v>312.39</v>
      </c>
      <c r="F42" s="161"/>
      <c r="G42" s="161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230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x14ac:dyDescent="0.2">
      <c r="A43" s="163" t="s">
        <v>174</v>
      </c>
      <c r="B43" s="164" t="s">
        <v>122</v>
      </c>
      <c r="C43" s="184" t="s">
        <v>123</v>
      </c>
      <c r="D43" s="165"/>
      <c r="E43" s="166"/>
      <c r="F43" s="167"/>
      <c r="G43" s="167">
        <f>SUMIF(AG44:AG54,"&lt;&gt;NOR",G44:G54)</f>
        <v>0</v>
      </c>
      <c r="H43" s="167"/>
      <c r="I43" s="167">
        <f>SUM(I44:I54)</f>
        <v>0</v>
      </c>
      <c r="J43" s="167"/>
      <c r="K43" s="167">
        <f>SUM(K44:K54)</f>
        <v>0</v>
      </c>
      <c r="L43" s="167"/>
      <c r="M43" s="167">
        <f>SUM(M44:M54)</f>
        <v>0</v>
      </c>
      <c r="N43" s="166"/>
      <c r="O43" s="166">
        <f>SUM(O44:O54)</f>
        <v>5.4</v>
      </c>
      <c r="P43" s="166"/>
      <c r="Q43" s="166">
        <f>SUM(Q44:Q54)</f>
        <v>0</v>
      </c>
      <c r="R43" s="167"/>
      <c r="S43" s="167"/>
      <c r="T43" s="168"/>
      <c r="U43" s="162"/>
      <c r="V43" s="162">
        <f>SUM(V44:V54)</f>
        <v>55.81</v>
      </c>
      <c r="W43" s="162"/>
      <c r="X43" s="162"/>
      <c r="Y43" s="162"/>
      <c r="AG43" t="s">
        <v>175</v>
      </c>
    </row>
    <row r="44" spans="1:60" ht="22.5" outlineLevel="1" x14ac:dyDescent="0.2">
      <c r="A44" s="170">
        <v>18</v>
      </c>
      <c r="B44" s="171" t="s">
        <v>327</v>
      </c>
      <c r="C44" s="186" t="s">
        <v>328</v>
      </c>
      <c r="D44" s="172" t="s">
        <v>290</v>
      </c>
      <c r="E44" s="173">
        <v>100</v>
      </c>
      <c r="F44" s="174"/>
      <c r="G44" s="175">
        <f>ROUND(E44*F44,2)</f>
        <v>0</v>
      </c>
      <c r="H44" s="174"/>
      <c r="I44" s="175">
        <f>ROUND(E44*H44,2)</f>
        <v>0</v>
      </c>
      <c r="J44" s="174"/>
      <c r="K44" s="175">
        <f>ROUND(E44*J44,2)</f>
        <v>0</v>
      </c>
      <c r="L44" s="175">
        <v>21</v>
      </c>
      <c r="M44" s="175">
        <f>G44*(1+L44/100)</f>
        <v>0</v>
      </c>
      <c r="N44" s="173">
        <v>0</v>
      </c>
      <c r="O44" s="173">
        <f>ROUND(E44*N44,2)</f>
        <v>0</v>
      </c>
      <c r="P44" s="173">
        <v>0</v>
      </c>
      <c r="Q44" s="173">
        <f>ROUND(E44*P44,2)</f>
        <v>0</v>
      </c>
      <c r="R44" s="175" t="s">
        <v>293</v>
      </c>
      <c r="S44" s="175" t="s">
        <v>179</v>
      </c>
      <c r="T44" s="176" t="s">
        <v>179</v>
      </c>
      <c r="U44" s="161">
        <v>0</v>
      </c>
      <c r="V44" s="161">
        <f>ROUND(E44*U44,2)</f>
        <v>0</v>
      </c>
      <c r="W44" s="161"/>
      <c r="X44" s="161" t="s">
        <v>269</v>
      </c>
      <c r="Y44" s="161" t="s">
        <v>182</v>
      </c>
      <c r="Z44" s="151"/>
      <c r="AA44" s="151"/>
      <c r="AB44" s="151"/>
      <c r="AC44" s="151"/>
      <c r="AD44" s="151"/>
      <c r="AE44" s="151"/>
      <c r="AF44" s="151"/>
      <c r="AG44" s="151" t="s">
        <v>270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2" x14ac:dyDescent="0.2">
      <c r="A45" s="158"/>
      <c r="B45" s="159"/>
      <c r="C45" s="261" t="s">
        <v>329</v>
      </c>
      <c r="D45" s="262"/>
      <c r="E45" s="262"/>
      <c r="F45" s="262"/>
      <c r="G45" s="262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304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3" x14ac:dyDescent="0.2">
      <c r="A46" s="158"/>
      <c r="B46" s="159"/>
      <c r="C46" s="259" t="s">
        <v>330</v>
      </c>
      <c r="D46" s="260"/>
      <c r="E46" s="260"/>
      <c r="F46" s="260"/>
      <c r="G46" s="260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1"/>
      <c r="AA46" s="151"/>
      <c r="AB46" s="151"/>
      <c r="AC46" s="151"/>
      <c r="AD46" s="151"/>
      <c r="AE46" s="151"/>
      <c r="AF46" s="151"/>
      <c r="AG46" s="151" t="s">
        <v>304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">
      <c r="A47" s="158"/>
      <c r="B47" s="159"/>
      <c r="C47" s="193" t="s">
        <v>331</v>
      </c>
      <c r="D47" s="190"/>
      <c r="E47" s="191"/>
      <c r="F47" s="161"/>
      <c r="G47" s="161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230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3" x14ac:dyDescent="0.2">
      <c r="A48" s="158"/>
      <c r="B48" s="159"/>
      <c r="C48" s="193" t="s">
        <v>332</v>
      </c>
      <c r="D48" s="190"/>
      <c r="E48" s="191">
        <v>100</v>
      </c>
      <c r="F48" s="161"/>
      <c r="G48" s="161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1"/>
      <c r="AA48" s="151"/>
      <c r="AB48" s="151"/>
      <c r="AC48" s="151"/>
      <c r="AD48" s="151"/>
      <c r="AE48" s="151"/>
      <c r="AF48" s="151"/>
      <c r="AG48" s="151" t="s">
        <v>230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7">
        <v>19</v>
      </c>
      <c r="B49" s="178" t="s">
        <v>291</v>
      </c>
      <c r="C49" s="185" t="s">
        <v>292</v>
      </c>
      <c r="D49" s="179" t="s">
        <v>290</v>
      </c>
      <c r="E49" s="180">
        <v>16</v>
      </c>
      <c r="F49" s="181"/>
      <c r="G49" s="182">
        <f>ROUND(E49*F49,2)</f>
        <v>0</v>
      </c>
      <c r="H49" s="181"/>
      <c r="I49" s="182">
        <f>ROUND(E49*H49,2)</f>
        <v>0</v>
      </c>
      <c r="J49" s="181"/>
      <c r="K49" s="182">
        <f>ROUND(E49*J49,2)</f>
        <v>0</v>
      </c>
      <c r="L49" s="182">
        <v>21</v>
      </c>
      <c r="M49" s="182">
        <f>G49*(1+L49/100)</f>
        <v>0</v>
      </c>
      <c r="N49" s="180">
        <v>4.1099999999999998E-2</v>
      </c>
      <c r="O49" s="180">
        <f>ROUND(E49*N49,2)</f>
        <v>0.66</v>
      </c>
      <c r="P49" s="180">
        <v>0</v>
      </c>
      <c r="Q49" s="180">
        <f>ROUND(E49*P49,2)</f>
        <v>0</v>
      </c>
      <c r="R49" s="182" t="s">
        <v>293</v>
      </c>
      <c r="S49" s="182" t="s">
        <v>179</v>
      </c>
      <c r="T49" s="183" t="s">
        <v>179</v>
      </c>
      <c r="U49" s="161">
        <v>0</v>
      </c>
      <c r="V49" s="161">
        <f>ROUND(E49*U49,2)</f>
        <v>0</v>
      </c>
      <c r="W49" s="161"/>
      <c r="X49" s="161" t="s">
        <v>269</v>
      </c>
      <c r="Y49" s="161" t="s">
        <v>182</v>
      </c>
      <c r="Z49" s="151"/>
      <c r="AA49" s="151"/>
      <c r="AB49" s="151"/>
      <c r="AC49" s="151"/>
      <c r="AD49" s="151"/>
      <c r="AE49" s="151"/>
      <c r="AF49" s="151"/>
      <c r="AG49" s="151" t="s">
        <v>270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22.5" outlineLevel="1" x14ac:dyDescent="0.2">
      <c r="A50" s="170">
        <v>20</v>
      </c>
      <c r="B50" s="171" t="s">
        <v>294</v>
      </c>
      <c r="C50" s="186" t="s">
        <v>295</v>
      </c>
      <c r="D50" s="172" t="s">
        <v>237</v>
      </c>
      <c r="E50" s="173">
        <v>205.2</v>
      </c>
      <c r="F50" s="174"/>
      <c r="G50" s="175">
        <f>ROUND(E50*F50,2)</f>
        <v>0</v>
      </c>
      <c r="H50" s="174"/>
      <c r="I50" s="175">
        <f>ROUND(E50*H50,2)</f>
        <v>0</v>
      </c>
      <c r="J50" s="174"/>
      <c r="K50" s="175">
        <f>ROUND(E50*J50,2)</f>
        <v>0</v>
      </c>
      <c r="L50" s="175">
        <v>21</v>
      </c>
      <c r="M50" s="175">
        <f>G50*(1+L50/100)</f>
        <v>0</v>
      </c>
      <c r="N50" s="173">
        <v>0</v>
      </c>
      <c r="O50" s="173">
        <f>ROUND(E50*N50,2)</f>
        <v>0</v>
      </c>
      <c r="P50" s="173">
        <v>0</v>
      </c>
      <c r="Q50" s="173">
        <f>ROUND(E50*P50,2)</f>
        <v>0</v>
      </c>
      <c r="R50" s="175" t="s">
        <v>224</v>
      </c>
      <c r="S50" s="175" t="s">
        <v>179</v>
      </c>
      <c r="T50" s="176" t="s">
        <v>179</v>
      </c>
      <c r="U50" s="161">
        <v>0.27200000000000002</v>
      </c>
      <c r="V50" s="161">
        <f>ROUND(E50*U50,2)</f>
        <v>55.81</v>
      </c>
      <c r="W50" s="161"/>
      <c r="X50" s="161" t="s">
        <v>225</v>
      </c>
      <c r="Y50" s="161" t="s">
        <v>182</v>
      </c>
      <c r="Z50" s="151"/>
      <c r="AA50" s="151"/>
      <c r="AB50" s="151"/>
      <c r="AC50" s="151"/>
      <c r="AD50" s="151"/>
      <c r="AE50" s="151"/>
      <c r="AF50" s="151"/>
      <c r="AG50" s="151" t="s">
        <v>226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2" x14ac:dyDescent="0.2">
      <c r="A51" s="158"/>
      <c r="B51" s="159"/>
      <c r="C51" s="257" t="s">
        <v>296</v>
      </c>
      <c r="D51" s="258"/>
      <c r="E51" s="258"/>
      <c r="F51" s="258"/>
      <c r="G51" s="258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61"/>
      <c r="Z51" s="151"/>
      <c r="AA51" s="151"/>
      <c r="AB51" s="151"/>
      <c r="AC51" s="151"/>
      <c r="AD51" s="151"/>
      <c r="AE51" s="151"/>
      <c r="AF51" s="151"/>
      <c r="AG51" s="151" t="s">
        <v>228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2" x14ac:dyDescent="0.2">
      <c r="A52" s="158"/>
      <c r="B52" s="159"/>
      <c r="C52" s="193" t="s">
        <v>333</v>
      </c>
      <c r="D52" s="190"/>
      <c r="E52" s="191">
        <v>7.8</v>
      </c>
      <c r="F52" s="161"/>
      <c r="G52" s="161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230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3" x14ac:dyDescent="0.2">
      <c r="A53" s="158"/>
      <c r="B53" s="159"/>
      <c r="C53" s="193" t="s">
        <v>334</v>
      </c>
      <c r="D53" s="190"/>
      <c r="E53" s="191">
        <v>102.4</v>
      </c>
      <c r="F53" s="161"/>
      <c r="G53" s="161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61"/>
      <c r="Z53" s="151"/>
      <c r="AA53" s="151"/>
      <c r="AB53" s="151"/>
      <c r="AC53" s="151"/>
      <c r="AD53" s="151"/>
      <c r="AE53" s="151"/>
      <c r="AF53" s="151"/>
      <c r="AG53" s="151" t="s">
        <v>230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7">
        <v>21</v>
      </c>
      <c r="B54" s="178" t="s">
        <v>335</v>
      </c>
      <c r="C54" s="185" t="s">
        <v>336</v>
      </c>
      <c r="D54" s="179" t="s">
        <v>290</v>
      </c>
      <c r="E54" s="180">
        <v>103</v>
      </c>
      <c r="F54" s="181"/>
      <c r="G54" s="182">
        <f>ROUND(E54*F54,2)</f>
        <v>0</v>
      </c>
      <c r="H54" s="181"/>
      <c r="I54" s="182">
        <f>ROUND(E54*H54,2)</f>
        <v>0</v>
      </c>
      <c r="J54" s="181"/>
      <c r="K54" s="182">
        <f>ROUND(E54*J54,2)</f>
        <v>0</v>
      </c>
      <c r="L54" s="182">
        <v>21</v>
      </c>
      <c r="M54" s="182">
        <f>G54*(1+L54/100)</f>
        <v>0</v>
      </c>
      <c r="N54" s="180">
        <v>4.5999999999999999E-2</v>
      </c>
      <c r="O54" s="180">
        <f>ROUND(E54*N54,2)</f>
        <v>4.74</v>
      </c>
      <c r="P54" s="180">
        <v>0</v>
      </c>
      <c r="Q54" s="180">
        <f>ROUND(E54*P54,2)</f>
        <v>0</v>
      </c>
      <c r="R54" s="182"/>
      <c r="S54" s="182" t="s">
        <v>262</v>
      </c>
      <c r="T54" s="183" t="s">
        <v>190</v>
      </c>
      <c r="U54" s="161">
        <v>0</v>
      </c>
      <c r="V54" s="161">
        <f>ROUND(E54*U54,2)</f>
        <v>0</v>
      </c>
      <c r="W54" s="161"/>
      <c r="X54" s="161" t="s">
        <v>269</v>
      </c>
      <c r="Y54" s="161" t="s">
        <v>182</v>
      </c>
      <c r="Z54" s="151"/>
      <c r="AA54" s="151"/>
      <c r="AB54" s="151"/>
      <c r="AC54" s="151"/>
      <c r="AD54" s="151"/>
      <c r="AE54" s="151"/>
      <c r="AF54" s="151"/>
      <c r="AG54" s="151" t="s">
        <v>275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x14ac:dyDescent="0.2">
      <c r="A55" s="163" t="s">
        <v>174</v>
      </c>
      <c r="B55" s="164" t="s">
        <v>128</v>
      </c>
      <c r="C55" s="184" t="s">
        <v>129</v>
      </c>
      <c r="D55" s="165"/>
      <c r="E55" s="166"/>
      <c r="F55" s="167"/>
      <c r="G55" s="167">
        <f>SUMIF(AG56:AG57,"&lt;&gt;NOR",G56:G57)</f>
        <v>0</v>
      </c>
      <c r="H55" s="167"/>
      <c r="I55" s="167">
        <f>SUM(I56:I57)</f>
        <v>0</v>
      </c>
      <c r="J55" s="167"/>
      <c r="K55" s="167">
        <f>SUM(K56:K57)</f>
        <v>0</v>
      </c>
      <c r="L55" s="167"/>
      <c r="M55" s="167">
        <f>SUM(M56:M57)</f>
        <v>0</v>
      </c>
      <c r="N55" s="166"/>
      <c r="O55" s="166">
        <f>SUM(O56:O57)</f>
        <v>0</v>
      </c>
      <c r="P55" s="166"/>
      <c r="Q55" s="166">
        <f>SUM(Q56:Q57)</f>
        <v>0</v>
      </c>
      <c r="R55" s="167"/>
      <c r="S55" s="167"/>
      <c r="T55" s="168"/>
      <c r="U55" s="162"/>
      <c r="V55" s="162">
        <f>SUM(V56:V57)</f>
        <v>74.13</v>
      </c>
      <c r="W55" s="162"/>
      <c r="X55" s="162"/>
      <c r="Y55" s="162"/>
      <c r="AG55" t="s">
        <v>175</v>
      </c>
    </row>
    <row r="56" spans="1:60" outlineLevel="1" x14ac:dyDescent="0.2">
      <c r="A56" s="170">
        <v>22</v>
      </c>
      <c r="B56" s="171" t="s">
        <v>297</v>
      </c>
      <c r="C56" s="186" t="s">
        <v>298</v>
      </c>
      <c r="D56" s="172" t="s">
        <v>299</v>
      </c>
      <c r="E56" s="173">
        <v>190.07689999999999</v>
      </c>
      <c r="F56" s="174"/>
      <c r="G56" s="175">
        <f>ROUND(E56*F56,2)</f>
        <v>0</v>
      </c>
      <c r="H56" s="174"/>
      <c r="I56" s="175">
        <f>ROUND(E56*H56,2)</f>
        <v>0</v>
      </c>
      <c r="J56" s="174"/>
      <c r="K56" s="175">
        <f>ROUND(E56*J56,2)</f>
        <v>0</v>
      </c>
      <c r="L56" s="175">
        <v>21</v>
      </c>
      <c r="M56" s="175">
        <f>G56*(1+L56/100)</f>
        <v>0</v>
      </c>
      <c r="N56" s="173">
        <v>0</v>
      </c>
      <c r="O56" s="173">
        <f>ROUND(E56*N56,2)</f>
        <v>0</v>
      </c>
      <c r="P56" s="173">
        <v>0</v>
      </c>
      <c r="Q56" s="173">
        <f>ROUND(E56*P56,2)</f>
        <v>0</v>
      </c>
      <c r="R56" s="175" t="s">
        <v>224</v>
      </c>
      <c r="S56" s="175" t="s">
        <v>179</v>
      </c>
      <c r="T56" s="176" t="s">
        <v>179</v>
      </c>
      <c r="U56" s="161">
        <v>0.39</v>
      </c>
      <c r="V56" s="161">
        <f>ROUND(E56*U56,2)</f>
        <v>74.13</v>
      </c>
      <c r="W56" s="161"/>
      <c r="X56" s="161" t="s">
        <v>225</v>
      </c>
      <c r="Y56" s="161" t="s">
        <v>182</v>
      </c>
      <c r="Z56" s="151"/>
      <c r="AA56" s="151"/>
      <c r="AB56" s="151"/>
      <c r="AC56" s="151"/>
      <c r="AD56" s="151"/>
      <c r="AE56" s="151"/>
      <c r="AF56" s="151"/>
      <c r="AG56" s="151" t="s">
        <v>226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2" x14ac:dyDescent="0.2">
      <c r="A57" s="158"/>
      <c r="B57" s="159"/>
      <c r="C57" s="257" t="s">
        <v>300</v>
      </c>
      <c r="D57" s="258"/>
      <c r="E57" s="258"/>
      <c r="F57" s="258"/>
      <c r="G57" s="258"/>
      <c r="H57" s="161"/>
      <c r="I57" s="161"/>
      <c r="J57" s="161"/>
      <c r="K57" s="161"/>
      <c r="L57" s="161"/>
      <c r="M57" s="161"/>
      <c r="N57" s="160"/>
      <c r="O57" s="160"/>
      <c r="P57" s="160"/>
      <c r="Q57" s="160"/>
      <c r="R57" s="161"/>
      <c r="S57" s="161"/>
      <c r="T57" s="161"/>
      <c r="U57" s="161"/>
      <c r="V57" s="161"/>
      <c r="W57" s="161"/>
      <c r="X57" s="161"/>
      <c r="Y57" s="161"/>
      <c r="Z57" s="151"/>
      <c r="AA57" s="151"/>
      <c r="AB57" s="151"/>
      <c r="AC57" s="151"/>
      <c r="AD57" s="151"/>
      <c r="AE57" s="151"/>
      <c r="AF57" s="151"/>
      <c r="AG57" s="151" t="s">
        <v>228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x14ac:dyDescent="0.2">
      <c r="A58" s="3"/>
      <c r="B58" s="4"/>
      <c r="C58" s="187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AE58">
        <v>12</v>
      </c>
      <c r="AF58">
        <v>21</v>
      </c>
      <c r="AG58" t="s">
        <v>160</v>
      </c>
    </row>
    <row r="59" spans="1:60" x14ac:dyDescent="0.2">
      <c r="A59" s="154"/>
      <c r="B59" s="155" t="s">
        <v>28</v>
      </c>
      <c r="C59" s="188"/>
      <c r="D59" s="156"/>
      <c r="E59" s="157"/>
      <c r="F59" s="157"/>
      <c r="G59" s="169">
        <f>G8+G29+G32+G43+G55</f>
        <v>0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AE59">
        <f>SUMIF(L7:L57,AE58,G7:G57)</f>
        <v>0</v>
      </c>
      <c r="AF59">
        <f>SUMIF(L7:L57,AF58,G7:G57)</f>
        <v>0</v>
      </c>
      <c r="AG59" t="s">
        <v>219</v>
      </c>
    </row>
    <row r="60" spans="1:60" x14ac:dyDescent="0.2">
      <c r="C60" s="189"/>
      <c r="D60" s="10"/>
      <c r="AG60" t="s">
        <v>220</v>
      </c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uBiWIxmggsLAAE/y0ei5M8JzTPd3FK2v6mzPh5febm5UipEYGJOsbxQCnF0IXecX+V3MAIvzRYKg5MnrBovbw==" saltValue="5Dqs086uHt/ty/+VMGOuDw==" spinCount="100000" sheet="1" formatRows="0"/>
  <mergeCells count="18">
    <mergeCell ref="C14:G14"/>
    <mergeCell ref="A1:G1"/>
    <mergeCell ref="C2:G2"/>
    <mergeCell ref="C3:G3"/>
    <mergeCell ref="C4:G4"/>
    <mergeCell ref="C12:G12"/>
    <mergeCell ref="C57:G57"/>
    <mergeCell ref="C15:G15"/>
    <mergeCell ref="C19:G19"/>
    <mergeCell ref="C21:G21"/>
    <mergeCell ref="C23:G23"/>
    <mergeCell ref="C25:G25"/>
    <mergeCell ref="C31:G31"/>
    <mergeCell ref="C34:G34"/>
    <mergeCell ref="C38:G38"/>
    <mergeCell ref="C45:G45"/>
    <mergeCell ref="C46:G46"/>
    <mergeCell ref="C51:G5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F705E-BBA8-4986-B5A4-5103DC4A385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5" customWidth="1"/>
    <col min="3" max="3" width="63.28515625" style="125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0" t="s">
        <v>147</v>
      </c>
      <c r="B1" s="250"/>
      <c r="C1" s="250"/>
      <c r="D1" s="250"/>
      <c r="E1" s="250"/>
      <c r="F1" s="250"/>
      <c r="G1" s="250"/>
      <c r="AG1" t="s">
        <v>148</v>
      </c>
    </row>
    <row r="2" spans="1:60" ht="25.15" customHeight="1" x14ac:dyDescent="0.2">
      <c r="A2" s="50" t="s">
        <v>7</v>
      </c>
      <c r="B2" s="49" t="s">
        <v>42</v>
      </c>
      <c r="C2" s="251" t="s">
        <v>43</v>
      </c>
      <c r="D2" s="252"/>
      <c r="E2" s="252"/>
      <c r="F2" s="252"/>
      <c r="G2" s="253"/>
      <c r="AG2" t="s">
        <v>149</v>
      </c>
    </row>
    <row r="3" spans="1:60" ht="25.15" customHeight="1" x14ac:dyDescent="0.2">
      <c r="A3" s="50" t="s">
        <v>8</v>
      </c>
      <c r="B3" s="49" t="s">
        <v>49</v>
      </c>
      <c r="C3" s="251" t="s">
        <v>50</v>
      </c>
      <c r="D3" s="252"/>
      <c r="E3" s="252"/>
      <c r="F3" s="252"/>
      <c r="G3" s="253"/>
      <c r="AC3" s="125" t="s">
        <v>149</v>
      </c>
      <c r="AG3" t="s">
        <v>150</v>
      </c>
    </row>
    <row r="4" spans="1:60" ht="25.15" customHeight="1" x14ac:dyDescent="0.2">
      <c r="A4" s="144" t="s">
        <v>9</v>
      </c>
      <c r="B4" s="145" t="s">
        <v>54</v>
      </c>
      <c r="C4" s="254" t="s">
        <v>55</v>
      </c>
      <c r="D4" s="255"/>
      <c r="E4" s="255"/>
      <c r="F4" s="255"/>
      <c r="G4" s="256"/>
      <c r="AG4" t="s">
        <v>151</v>
      </c>
    </row>
    <row r="5" spans="1:60" x14ac:dyDescent="0.2">
      <c r="D5" s="10"/>
    </row>
    <row r="6" spans="1:60" ht="38.25" x14ac:dyDescent="0.2">
      <c r="A6" s="147" t="s">
        <v>152</v>
      </c>
      <c r="B6" s="149" t="s">
        <v>153</v>
      </c>
      <c r="C6" s="149" t="s">
        <v>154</v>
      </c>
      <c r="D6" s="148" t="s">
        <v>155</v>
      </c>
      <c r="E6" s="147" t="s">
        <v>156</v>
      </c>
      <c r="F6" s="146" t="s">
        <v>157</v>
      </c>
      <c r="G6" s="147" t="s">
        <v>28</v>
      </c>
      <c r="H6" s="150" t="s">
        <v>29</v>
      </c>
      <c r="I6" s="150" t="s">
        <v>158</v>
      </c>
      <c r="J6" s="150" t="s">
        <v>30</v>
      </c>
      <c r="K6" s="150" t="s">
        <v>159</v>
      </c>
      <c r="L6" s="150" t="s">
        <v>160</v>
      </c>
      <c r="M6" s="150" t="s">
        <v>161</v>
      </c>
      <c r="N6" s="150" t="s">
        <v>162</v>
      </c>
      <c r="O6" s="150" t="s">
        <v>163</v>
      </c>
      <c r="P6" s="150" t="s">
        <v>164</v>
      </c>
      <c r="Q6" s="150" t="s">
        <v>165</v>
      </c>
      <c r="R6" s="150" t="s">
        <v>166</v>
      </c>
      <c r="S6" s="150" t="s">
        <v>167</v>
      </c>
      <c r="T6" s="150" t="s">
        <v>168</v>
      </c>
      <c r="U6" s="150" t="s">
        <v>169</v>
      </c>
      <c r="V6" s="150" t="s">
        <v>170</v>
      </c>
      <c r="W6" s="150" t="s">
        <v>171</v>
      </c>
      <c r="X6" s="150" t="s">
        <v>172</v>
      </c>
      <c r="Y6" s="150" t="s">
        <v>173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63" t="s">
        <v>174</v>
      </c>
      <c r="B8" s="164" t="s">
        <v>110</v>
      </c>
      <c r="C8" s="184" t="s">
        <v>111</v>
      </c>
      <c r="D8" s="165"/>
      <c r="E8" s="166"/>
      <c r="F8" s="167"/>
      <c r="G8" s="167">
        <f>SUMIF(AG9:AG23,"&lt;&gt;NOR",G9:G23)</f>
        <v>0</v>
      </c>
      <c r="H8" s="167"/>
      <c r="I8" s="167">
        <f>SUM(I9:I23)</f>
        <v>0</v>
      </c>
      <c r="J8" s="167"/>
      <c r="K8" s="167">
        <f>SUM(K9:K23)</f>
        <v>0</v>
      </c>
      <c r="L8" s="167"/>
      <c r="M8" s="167">
        <f>SUM(M9:M23)</f>
        <v>0</v>
      </c>
      <c r="N8" s="166"/>
      <c r="O8" s="166">
        <f>SUM(O9:O23)</f>
        <v>0</v>
      </c>
      <c r="P8" s="166"/>
      <c r="Q8" s="166">
        <f>SUM(Q9:Q23)</f>
        <v>0</v>
      </c>
      <c r="R8" s="167"/>
      <c r="S8" s="167"/>
      <c r="T8" s="168"/>
      <c r="U8" s="162"/>
      <c r="V8" s="162">
        <f>SUM(V9:V23)</f>
        <v>31.36</v>
      </c>
      <c r="W8" s="162"/>
      <c r="X8" s="162"/>
      <c r="Y8" s="162"/>
      <c r="AG8" t="s">
        <v>175</v>
      </c>
    </row>
    <row r="9" spans="1:60" ht="22.5" outlineLevel="1" x14ac:dyDescent="0.2">
      <c r="A9" s="177">
        <v>1</v>
      </c>
      <c r="B9" s="178" t="s">
        <v>231</v>
      </c>
      <c r="C9" s="185" t="s">
        <v>232</v>
      </c>
      <c r="D9" s="179" t="s">
        <v>223</v>
      </c>
      <c r="E9" s="180">
        <v>79</v>
      </c>
      <c r="F9" s="181"/>
      <c r="G9" s="182">
        <f>ROUND(E9*F9,2)</f>
        <v>0</v>
      </c>
      <c r="H9" s="181"/>
      <c r="I9" s="182">
        <f>ROUND(E9*H9,2)</f>
        <v>0</v>
      </c>
      <c r="J9" s="181"/>
      <c r="K9" s="182">
        <f>ROUND(E9*J9,2)</f>
        <v>0</v>
      </c>
      <c r="L9" s="182">
        <v>21</v>
      </c>
      <c r="M9" s="182">
        <f>G9*(1+L9/100)</f>
        <v>0</v>
      </c>
      <c r="N9" s="180">
        <v>0</v>
      </c>
      <c r="O9" s="180">
        <f>ROUND(E9*N9,2)</f>
        <v>0</v>
      </c>
      <c r="P9" s="180">
        <v>0</v>
      </c>
      <c r="Q9" s="180">
        <f>ROUND(E9*P9,2)</f>
        <v>0</v>
      </c>
      <c r="R9" s="182" t="s">
        <v>224</v>
      </c>
      <c r="S9" s="182" t="s">
        <v>179</v>
      </c>
      <c r="T9" s="183" t="s">
        <v>179</v>
      </c>
      <c r="U9" s="161">
        <v>0.11899999999999999</v>
      </c>
      <c r="V9" s="161">
        <f>ROUND(E9*U9,2)</f>
        <v>9.4</v>
      </c>
      <c r="W9" s="161"/>
      <c r="X9" s="161" t="s">
        <v>225</v>
      </c>
      <c r="Y9" s="161" t="s">
        <v>182</v>
      </c>
      <c r="Z9" s="151"/>
      <c r="AA9" s="151"/>
      <c r="AB9" s="151"/>
      <c r="AC9" s="151"/>
      <c r="AD9" s="151"/>
      <c r="AE9" s="151"/>
      <c r="AF9" s="151"/>
      <c r="AG9" s="151" t="s">
        <v>226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 x14ac:dyDescent="0.2">
      <c r="A10" s="177">
        <v>2</v>
      </c>
      <c r="B10" s="178" t="s">
        <v>233</v>
      </c>
      <c r="C10" s="185" t="s">
        <v>234</v>
      </c>
      <c r="D10" s="179" t="s">
        <v>223</v>
      </c>
      <c r="E10" s="180">
        <v>79</v>
      </c>
      <c r="F10" s="181"/>
      <c r="G10" s="182">
        <f>ROUND(E10*F10,2)</f>
        <v>0</v>
      </c>
      <c r="H10" s="181"/>
      <c r="I10" s="182">
        <f>ROUND(E10*H10,2)</f>
        <v>0</v>
      </c>
      <c r="J10" s="181"/>
      <c r="K10" s="182">
        <f>ROUND(E10*J10,2)</f>
        <v>0</v>
      </c>
      <c r="L10" s="182">
        <v>21</v>
      </c>
      <c r="M10" s="182">
        <f>G10*(1+L10/100)</f>
        <v>0</v>
      </c>
      <c r="N10" s="180">
        <v>0</v>
      </c>
      <c r="O10" s="180">
        <f>ROUND(E10*N10,2)</f>
        <v>0</v>
      </c>
      <c r="P10" s="180">
        <v>0</v>
      </c>
      <c r="Q10" s="180">
        <f>ROUND(E10*P10,2)</f>
        <v>0</v>
      </c>
      <c r="R10" s="182" t="s">
        <v>224</v>
      </c>
      <c r="S10" s="182" t="s">
        <v>179</v>
      </c>
      <c r="T10" s="183" t="s">
        <v>179</v>
      </c>
      <c r="U10" s="161">
        <v>0.2</v>
      </c>
      <c r="V10" s="161">
        <f>ROUND(E10*U10,2)</f>
        <v>15.8</v>
      </c>
      <c r="W10" s="161"/>
      <c r="X10" s="161" t="s">
        <v>225</v>
      </c>
      <c r="Y10" s="161" t="s">
        <v>182</v>
      </c>
      <c r="Z10" s="151"/>
      <c r="AA10" s="151"/>
      <c r="AB10" s="151"/>
      <c r="AC10" s="151"/>
      <c r="AD10" s="151"/>
      <c r="AE10" s="151"/>
      <c r="AF10" s="151"/>
      <c r="AG10" s="151" t="s">
        <v>226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0">
        <v>3</v>
      </c>
      <c r="B11" s="171" t="s">
        <v>235</v>
      </c>
      <c r="C11" s="186" t="s">
        <v>236</v>
      </c>
      <c r="D11" s="172" t="s">
        <v>237</v>
      </c>
      <c r="E11" s="173">
        <v>17.5</v>
      </c>
      <c r="F11" s="174"/>
      <c r="G11" s="175">
        <f>ROUND(E11*F11,2)</f>
        <v>0</v>
      </c>
      <c r="H11" s="174"/>
      <c r="I11" s="175">
        <f>ROUND(E11*H11,2)</f>
        <v>0</v>
      </c>
      <c r="J11" s="174"/>
      <c r="K11" s="175">
        <f>ROUND(E11*J11,2)</f>
        <v>0</v>
      </c>
      <c r="L11" s="175">
        <v>21</v>
      </c>
      <c r="M11" s="175">
        <f>G11*(1+L11/100)</f>
        <v>0</v>
      </c>
      <c r="N11" s="173">
        <v>0</v>
      </c>
      <c r="O11" s="173">
        <f>ROUND(E11*N11,2)</f>
        <v>0</v>
      </c>
      <c r="P11" s="173">
        <v>0</v>
      </c>
      <c r="Q11" s="173">
        <f>ROUND(E11*P11,2)</f>
        <v>0</v>
      </c>
      <c r="R11" s="175" t="s">
        <v>224</v>
      </c>
      <c r="S11" s="175" t="s">
        <v>179</v>
      </c>
      <c r="T11" s="176" t="s">
        <v>179</v>
      </c>
      <c r="U11" s="161">
        <v>0.123</v>
      </c>
      <c r="V11" s="161">
        <f>ROUND(E11*U11,2)</f>
        <v>2.15</v>
      </c>
      <c r="W11" s="161"/>
      <c r="X11" s="161" t="s">
        <v>225</v>
      </c>
      <c r="Y11" s="161" t="s">
        <v>182</v>
      </c>
      <c r="Z11" s="151"/>
      <c r="AA11" s="151"/>
      <c r="AB11" s="151"/>
      <c r="AC11" s="151"/>
      <c r="AD11" s="151"/>
      <c r="AE11" s="151"/>
      <c r="AF11" s="151"/>
      <c r="AG11" s="151" t="s">
        <v>226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2" x14ac:dyDescent="0.2">
      <c r="A12" s="158"/>
      <c r="B12" s="159"/>
      <c r="C12" s="257" t="s">
        <v>238</v>
      </c>
      <c r="D12" s="258"/>
      <c r="E12" s="258"/>
      <c r="F12" s="258"/>
      <c r="G12" s="258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228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92" t="str">
        <f>C12</f>
        <v>s vybouráním lože, s přemístěním hmot na skládku na vzdálenost do 3 m nebo naložením na dopravní prostředek</v>
      </c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0">
        <v>4</v>
      </c>
      <c r="B13" s="171" t="s">
        <v>239</v>
      </c>
      <c r="C13" s="186" t="s">
        <v>240</v>
      </c>
      <c r="D13" s="172" t="s">
        <v>241</v>
      </c>
      <c r="E13" s="173">
        <v>7.7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3">
        <v>0</v>
      </c>
      <c r="O13" s="173">
        <f>ROUND(E13*N13,2)</f>
        <v>0</v>
      </c>
      <c r="P13" s="173">
        <v>0</v>
      </c>
      <c r="Q13" s="173">
        <f>ROUND(E13*P13,2)</f>
        <v>0</v>
      </c>
      <c r="R13" s="175" t="s">
        <v>242</v>
      </c>
      <c r="S13" s="175" t="s">
        <v>179</v>
      </c>
      <c r="T13" s="176" t="s">
        <v>179</v>
      </c>
      <c r="U13" s="161">
        <v>0.42199999999999999</v>
      </c>
      <c r="V13" s="161">
        <f>ROUND(E13*U13,2)</f>
        <v>3.25</v>
      </c>
      <c r="W13" s="161"/>
      <c r="X13" s="161" t="s">
        <v>225</v>
      </c>
      <c r="Y13" s="161" t="s">
        <v>182</v>
      </c>
      <c r="Z13" s="151"/>
      <c r="AA13" s="151"/>
      <c r="AB13" s="151"/>
      <c r="AC13" s="151"/>
      <c r="AD13" s="151"/>
      <c r="AE13" s="151"/>
      <c r="AF13" s="151"/>
      <c r="AG13" s="151" t="s">
        <v>226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2" x14ac:dyDescent="0.2">
      <c r="A14" s="158"/>
      <c r="B14" s="159"/>
      <c r="C14" s="257" t="s">
        <v>243</v>
      </c>
      <c r="D14" s="258"/>
      <c r="E14" s="258"/>
      <c r="F14" s="258"/>
      <c r="G14" s="258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228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92" t="str">
        <f>C14</f>
        <v>s přemístěním výkopku v příčných profilech na vzdálenost do 15 m nebo s naložením na dopravní prostředek.</v>
      </c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70">
        <v>5</v>
      </c>
      <c r="B15" s="171" t="s">
        <v>245</v>
      </c>
      <c r="C15" s="186" t="s">
        <v>246</v>
      </c>
      <c r="D15" s="172" t="s">
        <v>241</v>
      </c>
      <c r="E15" s="173">
        <v>7.7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3">
        <v>0</v>
      </c>
      <c r="O15" s="173">
        <f>ROUND(E15*N15,2)</f>
        <v>0</v>
      </c>
      <c r="P15" s="173">
        <v>0</v>
      </c>
      <c r="Q15" s="173">
        <f>ROUND(E15*P15,2)</f>
        <v>0</v>
      </c>
      <c r="R15" s="175" t="s">
        <v>242</v>
      </c>
      <c r="S15" s="175" t="s">
        <v>179</v>
      </c>
      <c r="T15" s="176" t="s">
        <v>179</v>
      </c>
      <c r="U15" s="161">
        <v>8.7999999999999995E-2</v>
      </c>
      <c r="V15" s="161">
        <f>ROUND(E15*U15,2)</f>
        <v>0.68</v>
      </c>
      <c r="W15" s="161"/>
      <c r="X15" s="161" t="s">
        <v>225</v>
      </c>
      <c r="Y15" s="161" t="s">
        <v>182</v>
      </c>
      <c r="Z15" s="151"/>
      <c r="AA15" s="151"/>
      <c r="AB15" s="151"/>
      <c r="AC15" s="151"/>
      <c r="AD15" s="151"/>
      <c r="AE15" s="151"/>
      <c r="AF15" s="151"/>
      <c r="AG15" s="151" t="s">
        <v>226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2" x14ac:dyDescent="0.2">
      <c r="A16" s="158"/>
      <c r="B16" s="159"/>
      <c r="C16" s="257" t="s">
        <v>243</v>
      </c>
      <c r="D16" s="258"/>
      <c r="E16" s="258"/>
      <c r="F16" s="258"/>
      <c r="G16" s="258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228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92" t="str">
        <f>C16</f>
        <v>s přemístěním výkopku v příčných profilech na vzdálenost do 15 m nebo s naložením na dopravní prostředek.</v>
      </c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0">
        <v>6</v>
      </c>
      <c r="B17" s="171" t="s">
        <v>247</v>
      </c>
      <c r="C17" s="186" t="s">
        <v>248</v>
      </c>
      <c r="D17" s="172" t="s">
        <v>241</v>
      </c>
      <c r="E17" s="173">
        <v>7.7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3">
        <v>0</v>
      </c>
      <c r="O17" s="173">
        <f>ROUND(E17*N17,2)</f>
        <v>0</v>
      </c>
      <c r="P17" s="173">
        <v>0</v>
      </c>
      <c r="Q17" s="173">
        <f>ROUND(E17*P17,2)</f>
        <v>0</v>
      </c>
      <c r="R17" s="175" t="s">
        <v>242</v>
      </c>
      <c r="S17" s="175" t="s">
        <v>179</v>
      </c>
      <c r="T17" s="176" t="s">
        <v>179</v>
      </c>
      <c r="U17" s="161">
        <v>1.0999999999999999E-2</v>
      </c>
      <c r="V17" s="161">
        <f>ROUND(E17*U17,2)</f>
        <v>0.08</v>
      </c>
      <c r="W17" s="161"/>
      <c r="X17" s="161" t="s">
        <v>225</v>
      </c>
      <c r="Y17" s="161" t="s">
        <v>182</v>
      </c>
      <c r="Z17" s="151"/>
      <c r="AA17" s="151"/>
      <c r="AB17" s="151"/>
      <c r="AC17" s="151"/>
      <c r="AD17" s="151"/>
      <c r="AE17" s="151"/>
      <c r="AF17" s="151"/>
      <c r="AG17" s="151" t="s">
        <v>226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2" x14ac:dyDescent="0.2">
      <c r="A18" s="158"/>
      <c r="B18" s="159"/>
      <c r="C18" s="257" t="s">
        <v>249</v>
      </c>
      <c r="D18" s="258"/>
      <c r="E18" s="258"/>
      <c r="F18" s="258"/>
      <c r="G18" s="258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228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22.5" outlineLevel="1" x14ac:dyDescent="0.2">
      <c r="A19" s="170">
        <v>7</v>
      </c>
      <c r="B19" s="171" t="s">
        <v>251</v>
      </c>
      <c r="C19" s="186" t="s">
        <v>252</v>
      </c>
      <c r="D19" s="172" t="s">
        <v>241</v>
      </c>
      <c r="E19" s="173">
        <v>154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21</v>
      </c>
      <c r="M19" s="175">
        <f>G19*(1+L19/100)</f>
        <v>0</v>
      </c>
      <c r="N19" s="173">
        <v>0</v>
      </c>
      <c r="O19" s="173">
        <f>ROUND(E19*N19,2)</f>
        <v>0</v>
      </c>
      <c r="P19" s="173">
        <v>0</v>
      </c>
      <c r="Q19" s="173">
        <f>ROUND(E19*P19,2)</f>
        <v>0</v>
      </c>
      <c r="R19" s="175" t="s">
        <v>242</v>
      </c>
      <c r="S19" s="175" t="s">
        <v>179</v>
      </c>
      <c r="T19" s="176" t="s">
        <v>179</v>
      </c>
      <c r="U19" s="161">
        <v>0</v>
      </c>
      <c r="V19" s="161">
        <f>ROUND(E19*U19,2)</f>
        <v>0</v>
      </c>
      <c r="W19" s="161"/>
      <c r="X19" s="161" t="s">
        <v>225</v>
      </c>
      <c r="Y19" s="161" t="s">
        <v>182</v>
      </c>
      <c r="Z19" s="151"/>
      <c r="AA19" s="151"/>
      <c r="AB19" s="151"/>
      <c r="AC19" s="151"/>
      <c r="AD19" s="151"/>
      <c r="AE19" s="151"/>
      <c r="AF19" s="151"/>
      <c r="AG19" s="151" t="s">
        <v>226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257" t="s">
        <v>249</v>
      </c>
      <c r="D20" s="258"/>
      <c r="E20" s="258"/>
      <c r="F20" s="258"/>
      <c r="G20" s="258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228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2" x14ac:dyDescent="0.2">
      <c r="A21" s="158"/>
      <c r="B21" s="159"/>
      <c r="C21" s="193" t="s">
        <v>337</v>
      </c>
      <c r="D21" s="190"/>
      <c r="E21" s="191"/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230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3" x14ac:dyDescent="0.2">
      <c r="A22" s="158"/>
      <c r="B22" s="159"/>
      <c r="C22" s="193" t="s">
        <v>338</v>
      </c>
      <c r="D22" s="190"/>
      <c r="E22" s="191">
        <v>154</v>
      </c>
      <c r="F22" s="161"/>
      <c r="G22" s="161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230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77">
        <v>8</v>
      </c>
      <c r="B23" s="178" t="s">
        <v>254</v>
      </c>
      <c r="C23" s="185" t="s">
        <v>255</v>
      </c>
      <c r="D23" s="179" t="s">
        <v>241</v>
      </c>
      <c r="E23" s="180">
        <v>7.7</v>
      </c>
      <c r="F23" s="181"/>
      <c r="G23" s="182">
        <f>ROUND(E23*F23,2)</f>
        <v>0</v>
      </c>
      <c r="H23" s="181"/>
      <c r="I23" s="182">
        <f>ROUND(E23*H23,2)</f>
        <v>0</v>
      </c>
      <c r="J23" s="181"/>
      <c r="K23" s="182">
        <f>ROUND(E23*J23,2)</f>
        <v>0</v>
      </c>
      <c r="L23" s="182">
        <v>21</v>
      </c>
      <c r="M23" s="182">
        <f>G23*(1+L23/100)</f>
        <v>0</v>
      </c>
      <c r="N23" s="180">
        <v>0</v>
      </c>
      <c r="O23" s="180">
        <f>ROUND(E23*N23,2)</f>
        <v>0</v>
      </c>
      <c r="P23" s="180">
        <v>0</v>
      </c>
      <c r="Q23" s="180">
        <f>ROUND(E23*P23,2)</f>
        <v>0</v>
      </c>
      <c r="R23" s="182" t="s">
        <v>242</v>
      </c>
      <c r="S23" s="182" t="s">
        <v>179</v>
      </c>
      <c r="T23" s="183" t="s">
        <v>179</v>
      </c>
      <c r="U23" s="161">
        <v>0</v>
      </c>
      <c r="V23" s="161">
        <f>ROUND(E23*U23,2)</f>
        <v>0</v>
      </c>
      <c r="W23" s="161"/>
      <c r="X23" s="161" t="s">
        <v>225</v>
      </c>
      <c r="Y23" s="161" t="s">
        <v>182</v>
      </c>
      <c r="Z23" s="151"/>
      <c r="AA23" s="151"/>
      <c r="AB23" s="151"/>
      <c r="AC23" s="151"/>
      <c r="AD23" s="151"/>
      <c r="AE23" s="151"/>
      <c r="AF23" s="151"/>
      <c r="AG23" s="151" t="s">
        <v>226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3" t="s">
        <v>174</v>
      </c>
      <c r="B24" s="164" t="s">
        <v>112</v>
      </c>
      <c r="C24" s="184" t="s">
        <v>113</v>
      </c>
      <c r="D24" s="165"/>
      <c r="E24" s="166"/>
      <c r="F24" s="167"/>
      <c r="G24" s="167">
        <f>SUMIF(AG25:AG26,"&lt;&gt;NOR",G25:G26)</f>
        <v>0</v>
      </c>
      <c r="H24" s="167"/>
      <c r="I24" s="167">
        <f>SUM(I25:I26)</f>
        <v>0</v>
      </c>
      <c r="J24" s="167"/>
      <c r="K24" s="167">
        <f>SUM(K25:K26)</f>
        <v>0</v>
      </c>
      <c r="L24" s="167"/>
      <c r="M24" s="167">
        <f>SUM(M25:M26)</f>
        <v>0</v>
      </c>
      <c r="N24" s="166"/>
      <c r="O24" s="166">
        <f>SUM(O25:O26)</f>
        <v>0</v>
      </c>
      <c r="P24" s="166"/>
      <c r="Q24" s="166">
        <f>SUM(Q25:Q26)</f>
        <v>0</v>
      </c>
      <c r="R24" s="167"/>
      <c r="S24" s="167"/>
      <c r="T24" s="168"/>
      <c r="U24" s="162"/>
      <c r="V24" s="162">
        <f>SUM(V25:V26)</f>
        <v>0.4</v>
      </c>
      <c r="W24" s="162"/>
      <c r="X24" s="162"/>
      <c r="Y24" s="162"/>
      <c r="AG24" t="s">
        <v>175</v>
      </c>
    </row>
    <row r="25" spans="1:60" ht="22.5" outlineLevel="1" x14ac:dyDescent="0.2">
      <c r="A25" s="170">
        <v>9</v>
      </c>
      <c r="B25" s="171" t="s">
        <v>257</v>
      </c>
      <c r="C25" s="186" t="s">
        <v>258</v>
      </c>
      <c r="D25" s="172" t="s">
        <v>223</v>
      </c>
      <c r="E25" s="173">
        <v>79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3">
        <v>0</v>
      </c>
      <c r="O25" s="173">
        <f>ROUND(E25*N25,2)</f>
        <v>0</v>
      </c>
      <c r="P25" s="173">
        <v>0</v>
      </c>
      <c r="Q25" s="173">
        <f>ROUND(E25*P25,2)</f>
        <v>0</v>
      </c>
      <c r="R25" s="175" t="s">
        <v>242</v>
      </c>
      <c r="S25" s="175" t="s">
        <v>179</v>
      </c>
      <c r="T25" s="176" t="s">
        <v>179</v>
      </c>
      <c r="U25" s="161">
        <v>5.0000000000000001E-3</v>
      </c>
      <c r="V25" s="161">
        <f>ROUND(E25*U25,2)</f>
        <v>0.4</v>
      </c>
      <c r="W25" s="161"/>
      <c r="X25" s="161" t="s">
        <v>225</v>
      </c>
      <c r="Y25" s="161" t="s">
        <v>182</v>
      </c>
      <c r="Z25" s="151"/>
      <c r="AA25" s="151"/>
      <c r="AB25" s="151"/>
      <c r="AC25" s="151"/>
      <c r="AD25" s="151"/>
      <c r="AE25" s="151"/>
      <c r="AF25" s="151"/>
      <c r="AG25" s="151" t="s">
        <v>226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">
      <c r="A26" s="158"/>
      <c r="B26" s="159"/>
      <c r="C26" s="257" t="s">
        <v>259</v>
      </c>
      <c r="D26" s="258"/>
      <c r="E26" s="258"/>
      <c r="F26" s="258"/>
      <c r="G26" s="258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228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92" t="str">
        <f>C26</f>
        <v>z rostlé horniny tř.1 - 4 pod násypy z hornin soudržných do 92% PS a hornin nesoudržných sypkých relativní ulehlosti I(d) do 0,8</v>
      </c>
      <c r="BB26" s="151"/>
      <c r="BC26" s="151"/>
      <c r="BD26" s="151"/>
      <c r="BE26" s="151"/>
      <c r="BF26" s="151"/>
      <c r="BG26" s="151"/>
      <c r="BH26" s="151"/>
    </row>
    <row r="27" spans="1:60" x14ac:dyDescent="0.2">
      <c r="A27" s="163" t="s">
        <v>174</v>
      </c>
      <c r="B27" s="164" t="s">
        <v>118</v>
      </c>
      <c r="C27" s="184" t="s">
        <v>119</v>
      </c>
      <c r="D27" s="165"/>
      <c r="E27" s="166"/>
      <c r="F27" s="167"/>
      <c r="G27" s="167">
        <f>SUMIF(AG28:AG37,"&lt;&gt;NOR",G28:G37)</f>
        <v>0</v>
      </c>
      <c r="H27" s="167"/>
      <c r="I27" s="167">
        <f>SUM(I28:I37)</f>
        <v>0</v>
      </c>
      <c r="J27" s="167"/>
      <c r="K27" s="167">
        <f>SUM(K28:K37)</f>
        <v>0</v>
      </c>
      <c r="L27" s="167"/>
      <c r="M27" s="167">
        <f>SUM(M28:M37)</f>
        <v>0</v>
      </c>
      <c r="N27" s="166"/>
      <c r="O27" s="166">
        <f>SUM(O28:O37)</f>
        <v>88.56</v>
      </c>
      <c r="P27" s="166"/>
      <c r="Q27" s="166">
        <f>SUM(Q28:Q37)</f>
        <v>0</v>
      </c>
      <c r="R27" s="167"/>
      <c r="S27" s="167"/>
      <c r="T27" s="168"/>
      <c r="U27" s="162"/>
      <c r="V27" s="162">
        <f>SUM(V28:V37)</f>
        <v>103.25</v>
      </c>
      <c r="W27" s="162"/>
      <c r="X27" s="162"/>
      <c r="Y27" s="162"/>
      <c r="AG27" t="s">
        <v>175</v>
      </c>
    </row>
    <row r="28" spans="1:60" ht="22.5" outlineLevel="1" x14ac:dyDescent="0.2">
      <c r="A28" s="170">
        <v>10</v>
      </c>
      <c r="B28" s="171" t="s">
        <v>339</v>
      </c>
      <c r="C28" s="186" t="s">
        <v>340</v>
      </c>
      <c r="D28" s="172" t="s">
        <v>223</v>
      </c>
      <c r="E28" s="173">
        <v>79</v>
      </c>
      <c r="F28" s="174"/>
      <c r="G28" s="175">
        <f>ROUND(E28*F28,2)</f>
        <v>0</v>
      </c>
      <c r="H28" s="174"/>
      <c r="I28" s="175">
        <f>ROUND(E28*H28,2)</f>
        <v>0</v>
      </c>
      <c r="J28" s="174"/>
      <c r="K28" s="175">
        <f>ROUND(E28*J28,2)</f>
        <v>0</v>
      </c>
      <c r="L28" s="175">
        <v>21</v>
      </c>
      <c r="M28" s="175">
        <f>G28*(1+L28/100)</f>
        <v>0</v>
      </c>
      <c r="N28" s="173">
        <v>0.11</v>
      </c>
      <c r="O28" s="173">
        <f>ROUND(E28*N28,2)</f>
        <v>8.69</v>
      </c>
      <c r="P28" s="173">
        <v>0</v>
      </c>
      <c r="Q28" s="173">
        <f>ROUND(E28*P28,2)</f>
        <v>0</v>
      </c>
      <c r="R28" s="175" t="s">
        <v>224</v>
      </c>
      <c r="S28" s="175" t="s">
        <v>179</v>
      </c>
      <c r="T28" s="176" t="s">
        <v>179</v>
      </c>
      <c r="U28" s="161">
        <v>1.1930000000000001</v>
      </c>
      <c r="V28" s="161">
        <f>ROUND(E28*U28,2)</f>
        <v>94.25</v>
      </c>
      <c r="W28" s="161"/>
      <c r="X28" s="161" t="s">
        <v>225</v>
      </c>
      <c r="Y28" s="161" t="s">
        <v>182</v>
      </c>
      <c r="Z28" s="151"/>
      <c r="AA28" s="151"/>
      <c r="AB28" s="151"/>
      <c r="AC28" s="151"/>
      <c r="AD28" s="151"/>
      <c r="AE28" s="151"/>
      <c r="AF28" s="151"/>
      <c r="AG28" s="151" t="s">
        <v>226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">
      <c r="A29" s="158"/>
      <c r="B29" s="159"/>
      <c r="C29" s="257" t="s">
        <v>341</v>
      </c>
      <c r="D29" s="258"/>
      <c r="E29" s="258"/>
      <c r="F29" s="258"/>
      <c r="G29" s="258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228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92" t="str">
        <f>C29</f>
        <v>s provedením lože do 50 mm, s vyplněním spár, s dvojím beraněním a se smetením přebytečného materiálu na krajnici</v>
      </c>
      <c r="BB29" s="151"/>
      <c r="BC29" s="151"/>
      <c r="BD29" s="151"/>
      <c r="BE29" s="151"/>
      <c r="BF29" s="151"/>
      <c r="BG29" s="151"/>
      <c r="BH29" s="151"/>
    </row>
    <row r="30" spans="1:60" ht="22.5" outlineLevel="1" x14ac:dyDescent="0.2">
      <c r="A30" s="170">
        <v>11</v>
      </c>
      <c r="B30" s="171" t="s">
        <v>277</v>
      </c>
      <c r="C30" s="186" t="s">
        <v>278</v>
      </c>
      <c r="D30" s="172" t="s">
        <v>223</v>
      </c>
      <c r="E30" s="173">
        <v>79</v>
      </c>
      <c r="F30" s="174"/>
      <c r="G30" s="175">
        <f>ROUND(E30*F30,2)</f>
        <v>0</v>
      </c>
      <c r="H30" s="174"/>
      <c r="I30" s="175">
        <f>ROUND(E30*H30,2)</f>
        <v>0</v>
      </c>
      <c r="J30" s="174"/>
      <c r="K30" s="175">
        <f>ROUND(E30*J30,2)</f>
        <v>0</v>
      </c>
      <c r="L30" s="175">
        <v>21</v>
      </c>
      <c r="M30" s="175">
        <f>G30*(1+L30/100)</f>
        <v>0</v>
      </c>
      <c r="N30" s="173">
        <v>0.36834</v>
      </c>
      <c r="O30" s="173">
        <f>ROUND(E30*N30,2)</f>
        <v>29.1</v>
      </c>
      <c r="P30" s="173">
        <v>0</v>
      </c>
      <c r="Q30" s="173">
        <f>ROUND(E30*P30,2)</f>
        <v>0</v>
      </c>
      <c r="R30" s="175" t="s">
        <v>224</v>
      </c>
      <c r="S30" s="175" t="s">
        <v>179</v>
      </c>
      <c r="T30" s="176" t="s">
        <v>179</v>
      </c>
      <c r="U30" s="161">
        <v>3.3000000000000002E-2</v>
      </c>
      <c r="V30" s="161">
        <f>ROUND(E30*U30,2)</f>
        <v>2.61</v>
      </c>
      <c r="W30" s="161"/>
      <c r="X30" s="161" t="s">
        <v>225</v>
      </c>
      <c r="Y30" s="161" t="s">
        <v>182</v>
      </c>
      <c r="Z30" s="151"/>
      <c r="AA30" s="151"/>
      <c r="AB30" s="151"/>
      <c r="AC30" s="151"/>
      <c r="AD30" s="151"/>
      <c r="AE30" s="151"/>
      <c r="AF30" s="151"/>
      <c r="AG30" s="151" t="s">
        <v>226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2" x14ac:dyDescent="0.2">
      <c r="A31" s="158"/>
      <c r="B31" s="159"/>
      <c r="C31" s="257" t="s">
        <v>279</v>
      </c>
      <c r="D31" s="258"/>
      <c r="E31" s="258"/>
      <c r="F31" s="258"/>
      <c r="G31" s="258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228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2.5" outlineLevel="1" x14ac:dyDescent="0.2">
      <c r="A32" s="177">
        <v>12</v>
      </c>
      <c r="B32" s="178" t="s">
        <v>282</v>
      </c>
      <c r="C32" s="185" t="s">
        <v>283</v>
      </c>
      <c r="D32" s="179" t="s">
        <v>223</v>
      </c>
      <c r="E32" s="180">
        <v>79</v>
      </c>
      <c r="F32" s="181"/>
      <c r="G32" s="182">
        <f>ROUND(E32*F32,2)</f>
        <v>0</v>
      </c>
      <c r="H32" s="181"/>
      <c r="I32" s="182">
        <f>ROUND(E32*H32,2)</f>
        <v>0</v>
      </c>
      <c r="J32" s="181"/>
      <c r="K32" s="182">
        <f>ROUND(E32*J32,2)</f>
        <v>0</v>
      </c>
      <c r="L32" s="182">
        <v>21</v>
      </c>
      <c r="M32" s="182">
        <f>G32*(1+L32/100)</f>
        <v>0</v>
      </c>
      <c r="N32" s="180">
        <v>0.378</v>
      </c>
      <c r="O32" s="180">
        <f>ROUND(E32*N32,2)</f>
        <v>29.86</v>
      </c>
      <c r="P32" s="180">
        <v>0</v>
      </c>
      <c r="Q32" s="180">
        <f>ROUND(E32*P32,2)</f>
        <v>0</v>
      </c>
      <c r="R32" s="182" t="s">
        <v>224</v>
      </c>
      <c r="S32" s="182" t="s">
        <v>179</v>
      </c>
      <c r="T32" s="183" t="s">
        <v>179</v>
      </c>
      <c r="U32" s="161">
        <v>2.5999999999999999E-2</v>
      </c>
      <c r="V32" s="161">
        <f>ROUND(E32*U32,2)</f>
        <v>2.0499999999999998</v>
      </c>
      <c r="W32" s="161"/>
      <c r="X32" s="161" t="s">
        <v>225</v>
      </c>
      <c r="Y32" s="161" t="s">
        <v>182</v>
      </c>
      <c r="Z32" s="151"/>
      <c r="AA32" s="151"/>
      <c r="AB32" s="151"/>
      <c r="AC32" s="151"/>
      <c r="AD32" s="151"/>
      <c r="AE32" s="151"/>
      <c r="AF32" s="151"/>
      <c r="AG32" s="151" t="s">
        <v>226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7">
        <v>13</v>
      </c>
      <c r="B33" s="178" t="s">
        <v>342</v>
      </c>
      <c r="C33" s="185" t="s">
        <v>343</v>
      </c>
      <c r="D33" s="179" t="s">
        <v>223</v>
      </c>
      <c r="E33" s="180">
        <v>82.95</v>
      </c>
      <c r="F33" s="181"/>
      <c r="G33" s="182">
        <f>ROUND(E33*F33,2)</f>
        <v>0</v>
      </c>
      <c r="H33" s="181"/>
      <c r="I33" s="182">
        <f>ROUND(E33*H33,2)</f>
        <v>0</v>
      </c>
      <c r="J33" s="181"/>
      <c r="K33" s="182">
        <f>ROUND(E33*J33,2)</f>
        <v>0</v>
      </c>
      <c r="L33" s="182">
        <v>21</v>
      </c>
      <c r="M33" s="182">
        <f>G33*(1+L33/100)</f>
        <v>0</v>
      </c>
      <c r="N33" s="180">
        <v>0.2</v>
      </c>
      <c r="O33" s="180">
        <f>ROUND(E33*N33,2)</f>
        <v>16.59</v>
      </c>
      <c r="P33" s="180">
        <v>0</v>
      </c>
      <c r="Q33" s="180">
        <f>ROUND(E33*P33,2)</f>
        <v>0</v>
      </c>
      <c r="R33" s="182"/>
      <c r="S33" s="182" t="s">
        <v>268</v>
      </c>
      <c r="T33" s="183" t="s">
        <v>180</v>
      </c>
      <c r="U33" s="161">
        <v>0</v>
      </c>
      <c r="V33" s="161">
        <f>ROUND(E33*U33,2)</f>
        <v>0</v>
      </c>
      <c r="W33" s="161"/>
      <c r="X33" s="161" t="s">
        <v>269</v>
      </c>
      <c r="Y33" s="161" t="s">
        <v>182</v>
      </c>
      <c r="Z33" s="151"/>
      <c r="AA33" s="151"/>
      <c r="AB33" s="151"/>
      <c r="AC33" s="151"/>
      <c r="AD33" s="151"/>
      <c r="AE33" s="151"/>
      <c r="AF33" s="151"/>
      <c r="AG33" s="151" t="s">
        <v>270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7">
        <v>14</v>
      </c>
      <c r="B34" s="178" t="s">
        <v>344</v>
      </c>
      <c r="C34" s="185" t="s">
        <v>345</v>
      </c>
      <c r="D34" s="179" t="s">
        <v>290</v>
      </c>
      <c r="E34" s="180">
        <v>68</v>
      </c>
      <c r="F34" s="181"/>
      <c r="G34" s="182">
        <f>ROUND(E34*F34,2)</f>
        <v>0</v>
      </c>
      <c r="H34" s="181"/>
      <c r="I34" s="182">
        <f>ROUND(E34*H34,2)</f>
        <v>0</v>
      </c>
      <c r="J34" s="181"/>
      <c r="K34" s="182">
        <f>ROUND(E34*J34,2)</f>
        <v>0</v>
      </c>
      <c r="L34" s="182">
        <v>21</v>
      </c>
      <c r="M34" s="182">
        <f>G34*(1+L34/100)</f>
        <v>0</v>
      </c>
      <c r="N34" s="180">
        <v>1.66E-2</v>
      </c>
      <c r="O34" s="180">
        <f>ROUND(E34*N34,2)</f>
        <v>1.1299999999999999</v>
      </c>
      <c r="P34" s="180">
        <v>0</v>
      </c>
      <c r="Q34" s="180">
        <f>ROUND(E34*P34,2)</f>
        <v>0</v>
      </c>
      <c r="R34" s="182"/>
      <c r="S34" s="182" t="s">
        <v>268</v>
      </c>
      <c r="T34" s="183" t="s">
        <v>180</v>
      </c>
      <c r="U34" s="161">
        <v>0</v>
      </c>
      <c r="V34" s="161">
        <f>ROUND(E34*U34,2)</f>
        <v>0</v>
      </c>
      <c r="W34" s="161"/>
      <c r="X34" s="161" t="s">
        <v>269</v>
      </c>
      <c r="Y34" s="161" t="s">
        <v>182</v>
      </c>
      <c r="Z34" s="151"/>
      <c r="AA34" s="151"/>
      <c r="AB34" s="151"/>
      <c r="AC34" s="151"/>
      <c r="AD34" s="151"/>
      <c r="AE34" s="151"/>
      <c r="AF34" s="151"/>
      <c r="AG34" s="151" t="s">
        <v>275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ht="22.5" outlineLevel="1" x14ac:dyDescent="0.2">
      <c r="A35" s="170">
        <v>15</v>
      </c>
      <c r="B35" s="171" t="s">
        <v>346</v>
      </c>
      <c r="C35" s="186" t="s">
        <v>347</v>
      </c>
      <c r="D35" s="172" t="s">
        <v>237</v>
      </c>
      <c r="E35" s="173">
        <v>17.5</v>
      </c>
      <c r="F35" s="174"/>
      <c r="G35" s="175">
        <f>ROUND(E35*F35,2)</f>
        <v>0</v>
      </c>
      <c r="H35" s="174"/>
      <c r="I35" s="175">
        <f>ROUND(E35*H35,2)</f>
        <v>0</v>
      </c>
      <c r="J35" s="174"/>
      <c r="K35" s="175">
        <f>ROUND(E35*J35,2)</f>
        <v>0</v>
      </c>
      <c r="L35" s="175">
        <v>21</v>
      </c>
      <c r="M35" s="175">
        <f>G35*(1+L35/100)</f>
        <v>0</v>
      </c>
      <c r="N35" s="173">
        <v>0.18207000000000001</v>
      </c>
      <c r="O35" s="173">
        <f>ROUND(E35*N35,2)</f>
        <v>3.19</v>
      </c>
      <c r="P35" s="173">
        <v>0</v>
      </c>
      <c r="Q35" s="173">
        <f>ROUND(E35*P35,2)</f>
        <v>0</v>
      </c>
      <c r="R35" s="175" t="s">
        <v>224</v>
      </c>
      <c r="S35" s="175" t="s">
        <v>179</v>
      </c>
      <c r="T35" s="176" t="s">
        <v>179</v>
      </c>
      <c r="U35" s="161">
        <v>0.248</v>
      </c>
      <c r="V35" s="161">
        <f>ROUND(E35*U35,2)</f>
        <v>4.34</v>
      </c>
      <c r="W35" s="161"/>
      <c r="X35" s="161" t="s">
        <v>225</v>
      </c>
      <c r="Y35" s="161" t="s">
        <v>182</v>
      </c>
      <c r="Z35" s="151"/>
      <c r="AA35" s="151"/>
      <c r="AB35" s="151"/>
      <c r="AC35" s="151"/>
      <c r="AD35" s="151"/>
      <c r="AE35" s="151"/>
      <c r="AF35" s="151"/>
      <c r="AG35" s="151" t="s">
        <v>263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2" x14ac:dyDescent="0.2">
      <c r="A36" s="158"/>
      <c r="B36" s="159"/>
      <c r="C36" s="257" t="s">
        <v>287</v>
      </c>
      <c r="D36" s="258"/>
      <c r="E36" s="258"/>
      <c r="F36" s="258"/>
      <c r="G36" s="258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228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2" x14ac:dyDescent="0.2">
      <c r="A37" s="158"/>
      <c r="B37" s="159"/>
      <c r="C37" s="259" t="s">
        <v>348</v>
      </c>
      <c r="D37" s="260"/>
      <c r="E37" s="260"/>
      <c r="F37" s="260"/>
      <c r="G37" s="260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304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3" t="s">
        <v>174</v>
      </c>
      <c r="B38" s="164" t="s">
        <v>128</v>
      </c>
      <c r="C38" s="184" t="s">
        <v>129</v>
      </c>
      <c r="D38" s="165"/>
      <c r="E38" s="166"/>
      <c r="F38" s="167"/>
      <c r="G38" s="167">
        <f>SUMIF(AG39:AG40,"&lt;&gt;NOR",G39:G40)</f>
        <v>0</v>
      </c>
      <c r="H38" s="167"/>
      <c r="I38" s="167">
        <f>SUM(I39:I40)</f>
        <v>0</v>
      </c>
      <c r="J38" s="167"/>
      <c r="K38" s="167">
        <f>SUM(K39:K40)</f>
        <v>0</v>
      </c>
      <c r="L38" s="167"/>
      <c r="M38" s="167">
        <f>SUM(M39:M40)</f>
        <v>0</v>
      </c>
      <c r="N38" s="166"/>
      <c r="O38" s="166">
        <f>SUM(O39:O40)</f>
        <v>0</v>
      </c>
      <c r="P38" s="166"/>
      <c r="Q38" s="166">
        <f>SUM(Q39:Q40)</f>
        <v>0</v>
      </c>
      <c r="R38" s="167"/>
      <c r="S38" s="167"/>
      <c r="T38" s="168"/>
      <c r="U38" s="162"/>
      <c r="V38" s="162">
        <f>SUM(V39:V40)</f>
        <v>191.42</v>
      </c>
      <c r="W38" s="162"/>
      <c r="X38" s="162"/>
      <c r="Y38" s="162"/>
      <c r="AG38" t="s">
        <v>175</v>
      </c>
    </row>
    <row r="39" spans="1:60" outlineLevel="1" x14ac:dyDescent="0.2">
      <c r="A39" s="170">
        <v>16</v>
      </c>
      <c r="B39" s="171" t="s">
        <v>297</v>
      </c>
      <c r="C39" s="186" t="s">
        <v>298</v>
      </c>
      <c r="D39" s="172" t="s">
        <v>299</v>
      </c>
      <c r="E39" s="173">
        <v>490.815</v>
      </c>
      <c r="F39" s="174"/>
      <c r="G39" s="175">
        <f>ROUND(E39*F39,2)</f>
        <v>0</v>
      </c>
      <c r="H39" s="174"/>
      <c r="I39" s="175">
        <f>ROUND(E39*H39,2)</f>
        <v>0</v>
      </c>
      <c r="J39" s="174"/>
      <c r="K39" s="175">
        <f>ROUND(E39*J39,2)</f>
        <v>0</v>
      </c>
      <c r="L39" s="175">
        <v>21</v>
      </c>
      <c r="M39" s="175">
        <f>G39*(1+L39/100)</f>
        <v>0</v>
      </c>
      <c r="N39" s="173">
        <v>0</v>
      </c>
      <c r="O39" s="173">
        <f>ROUND(E39*N39,2)</f>
        <v>0</v>
      </c>
      <c r="P39" s="173">
        <v>0</v>
      </c>
      <c r="Q39" s="173">
        <f>ROUND(E39*P39,2)</f>
        <v>0</v>
      </c>
      <c r="R39" s="175" t="s">
        <v>224</v>
      </c>
      <c r="S39" s="175" t="s">
        <v>179</v>
      </c>
      <c r="T39" s="176" t="s">
        <v>179</v>
      </c>
      <c r="U39" s="161">
        <v>0.39</v>
      </c>
      <c r="V39" s="161">
        <f>ROUND(E39*U39,2)</f>
        <v>191.42</v>
      </c>
      <c r="W39" s="161"/>
      <c r="X39" s="161" t="s">
        <v>225</v>
      </c>
      <c r="Y39" s="161" t="s">
        <v>182</v>
      </c>
      <c r="Z39" s="151"/>
      <c r="AA39" s="151"/>
      <c r="AB39" s="151"/>
      <c r="AC39" s="151"/>
      <c r="AD39" s="151"/>
      <c r="AE39" s="151"/>
      <c r="AF39" s="151"/>
      <c r="AG39" s="151" t="s">
        <v>226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2" x14ac:dyDescent="0.2">
      <c r="A40" s="158"/>
      <c r="B40" s="159"/>
      <c r="C40" s="257" t="s">
        <v>300</v>
      </c>
      <c r="D40" s="258"/>
      <c r="E40" s="258"/>
      <c r="F40" s="258"/>
      <c r="G40" s="258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61"/>
      <c r="Z40" s="151"/>
      <c r="AA40" s="151"/>
      <c r="AB40" s="151"/>
      <c r="AC40" s="151"/>
      <c r="AD40" s="151"/>
      <c r="AE40" s="151"/>
      <c r="AF40" s="151"/>
      <c r="AG40" s="151" t="s">
        <v>228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x14ac:dyDescent="0.2">
      <c r="A41" s="3"/>
      <c r="B41" s="4"/>
      <c r="C41" s="187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E41">
        <v>12</v>
      </c>
      <c r="AF41">
        <v>21</v>
      </c>
      <c r="AG41" t="s">
        <v>160</v>
      </c>
    </row>
    <row r="42" spans="1:60" x14ac:dyDescent="0.2">
      <c r="A42" s="154"/>
      <c r="B42" s="155" t="s">
        <v>28</v>
      </c>
      <c r="C42" s="188"/>
      <c r="D42" s="156"/>
      <c r="E42" s="157"/>
      <c r="F42" s="157"/>
      <c r="G42" s="169">
        <f>G8+G24+G27+G38</f>
        <v>0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E42">
        <f>SUMIF(L7:L40,AE41,G7:G40)</f>
        <v>0</v>
      </c>
      <c r="AF42">
        <f>SUMIF(L7:L40,AF41,G7:G40)</f>
        <v>0</v>
      </c>
      <c r="AG42" t="s">
        <v>219</v>
      </c>
    </row>
    <row r="43" spans="1:60" x14ac:dyDescent="0.2">
      <c r="C43" s="189"/>
      <c r="D43" s="10"/>
      <c r="AG43" t="s">
        <v>220</v>
      </c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yWj/Lz8G/EekUCLOPaHa4tKAfX/MBEakTlb5rvy/w+6CaSCksFxBTvZ49At16HlzpCAi49lQztecyViJKrConw==" saltValue="0JlwDrWRIOjBrynTkvHe4g==" spinCount="100000" sheet="1" formatRows="0"/>
  <mergeCells count="15">
    <mergeCell ref="C14:G14"/>
    <mergeCell ref="A1:G1"/>
    <mergeCell ref="C2:G2"/>
    <mergeCell ref="C3:G3"/>
    <mergeCell ref="C4:G4"/>
    <mergeCell ref="C12:G12"/>
    <mergeCell ref="C36:G36"/>
    <mergeCell ref="C37:G37"/>
    <mergeCell ref="C40:G40"/>
    <mergeCell ref="C16:G16"/>
    <mergeCell ref="C18:G18"/>
    <mergeCell ref="C20:G20"/>
    <mergeCell ref="C26:G26"/>
    <mergeCell ref="C29:G29"/>
    <mergeCell ref="C31:G3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6EDCA-E71B-4DA2-84E4-60173DB0E38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7109375" style="125" customWidth="1"/>
    <col min="3" max="3" width="63.28515625" style="125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0" t="s">
        <v>147</v>
      </c>
      <c r="B1" s="250"/>
      <c r="C1" s="250"/>
      <c r="D1" s="250"/>
      <c r="E1" s="250"/>
      <c r="F1" s="250"/>
      <c r="G1" s="250"/>
      <c r="AG1" t="s">
        <v>148</v>
      </c>
    </row>
    <row r="2" spans="1:60" ht="25.15" customHeight="1" x14ac:dyDescent="0.2">
      <c r="A2" s="50" t="s">
        <v>7</v>
      </c>
      <c r="B2" s="49" t="s">
        <v>42</v>
      </c>
      <c r="C2" s="251" t="s">
        <v>43</v>
      </c>
      <c r="D2" s="252"/>
      <c r="E2" s="252"/>
      <c r="F2" s="252"/>
      <c r="G2" s="253"/>
      <c r="AG2" t="s">
        <v>149</v>
      </c>
    </row>
    <row r="3" spans="1:60" ht="25.15" customHeight="1" x14ac:dyDescent="0.2">
      <c r="A3" s="50" t="s">
        <v>8</v>
      </c>
      <c r="B3" s="49" t="s">
        <v>49</v>
      </c>
      <c r="C3" s="251" t="s">
        <v>50</v>
      </c>
      <c r="D3" s="252"/>
      <c r="E3" s="252"/>
      <c r="F3" s="252"/>
      <c r="G3" s="253"/>
      <c r="AC3" s="125" t="s">
        <v>149</v>
      </c>
      <c r="AG3" t="s">
        <v>150</v>
      </c>
    </row>
    <row r="4" spans="1:60" ht="25.15" customHeight="1" x14ac:dyDescent="0.2">
      <c r="A4" s="144" t="s">
        <v>9</v>
      </c>
      <c r="B4" s="145" t="s">
        <v>56</v>
      </c>
      <c r="C4" s="254" t="s">
        <v>57</v>
      </c>
      <c r="D4" s="255"/>
      <c r="E4" s="255"/>
      <c r="F4" s="255"/>
      <c r="G4" s="256"/>
      <c r="AG4" t="s">
        <v>151</v>
      </c>
    </row>
    <row r="5" spans="1:60" x14ac:dyDescent="0.2">
      <c r="D5" s="10"/>
    </row>
    <row r="6" spans="1:60" ht="38.25" x14ac:dyDescent="0.2">
      <c r="A6" s="147" t="s">
        <v>152</v>
      </c>
      <c r="B6" s="149" t="s">
        <v>153</v>
      </c>
      <c r="C6" s="149" t="s">
        <v>154</v>
      </c>
      <c r="D6" s="148" t="s">
        <v>155</v>
      </c>
      <c r="E6" s="147" t="s">
        <v>156</v>
      </c>
      <c r="F6" s="146" t="s">
        <v>157</v>
      </c>
      <c r="G6" s="147" t="s">
        <v>28</v>
      </c>
      <c r="H6" s="150" t="s">
        <v>29</v>
      </c>
      <c r="I6" s="150" t="s">
        <v>158</v>
      </c>
      <c r="J6" s="150" t="s">
        <v>30</v>
      </c>
      <c r="K6" s="150" t="s">
        <v>159</v>
      </c>
      <c r="L6" s="150" t="s">
        <v>160</v>
      </c>
      <c r="M6" s="150" t="s">
        <v>161</v>
      </c>
      <c r="N6" s="150" t="s">
        <v>162</v>
      </c>
      <c r="O6" s="150" t="s">
        <v>163</v>
      </c>
      <c r="P6" s="150" t="s">
        <v>164</v>
      </c>
      <c r="Q6" s="150" t="s">
        <v>165</v>
      </c>
      <c r="R6" s="150" t="s">
        <v>166</v>
      </c>
      <c r="S6" s="150" t="s">
        <v>167</v>
      </c>
      <c r="T6" s="150" t="s">
        <v>168</v>
      </c>
      <c r="U6" s="150" t="s">
        <v>169</v>
      </c>
      <c r="V6" s="150" t="s">
        <v>170</v>
      </c>
      <c r="W6" s="150" t="s">
        <v>171</v>
      </c>
      <c r="X6" s="150" t="s">
        <v>172</v>
      </c>
      <c r="Y6" s="150" t="s">
        <v>173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63" t="s">
        <v>174</v>
      </c>
      <c r="B8" s="164" t="s">
        <v>110</v>
      </c>
      <c r="C8" s="184" t="s">
        <v>111</v>
      </c>
      <c r="D8" s="165"/>
      <c r="E8" s="166"/>
      <c r="F8" s="167"/>
      <c r="G8" s="167">
        <f>SUMIF(AG9:AG15,"&lt;&gt;NOR",G9:G15)</f>
        <v>0</v>
      </c>
      <c r="H8" s="167"/>
      <c r="I8" s="167">
        <f>SUM(I9:I15)</f>
        <v>0</v>
      </c>
      <c r="J8" s="167"/>
      <c r="K8" s="167">
        <f>SUM(K9:K15)</f>
        <v>0</v>
      </c>
      <c r="L8" s="167"/>
      <c r="M8" s="167">
        <f>SUM(M9:M15)</f>
        <v>0</v>
      </c>
      <c r="N8" s="166"/>
      <c r="O8" s="166">
        <f>SUM(O9:O15)</f>
        <v>0</v>
      </c>
      <c r="P8" s="166"/>
      <c r="Q8" s="166">
        <f>SUM(Q9:Q15)</f>
        <v>0</v>
      </c>
      <c r="R8" s="167"/>
      <c r="S8" s="167"/>
      <c r="T8" s="168"/>
      <c r="U8" s="162"/>
      <c r="V8" s="162">
        <f>SUM(V9:V15)</f>
        <v>0.32</v>
      </c>
      <c r="W8" s="162"/>
      <c r="X8" s="162"/>
      <c r="Y8" s="162"/>
      <c r="AG8" t="s">
        <v>175</v>
      </c>
    </row>
    <row r="9" spans="1:60" outlineLevel="1" x14ac:dyDescent="0.2">
      <c r="A9" s="170">
        <v>1</v>
      </c>
      <c r="B9" s="171" t="s">
        <v>349</v>
      </c>
      <c r="C9" s="186" t="s">
        <v>350</v>
      </c>
      <c r="D9" s="172" t="s">
        <v>241</v>
      </c>
      <c r="E9" s="173">
        <v>0.09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5" t="s">
        <v>242</v>
      </c>
      <c r="S9" s="175" t="s">
        <v>179</v>
      </c>
      <c r="T9" s="176" t="s">
        <v>179</v>
      </c>
      <c r="U9" s="161">
        <v>3.5329999999999999</v>
      </c>
      <c r="V9" s="161">
        <f>ROUND(E9*U9,2)</f>
        <v>0.32</v>
      </c>
      <c r="W9" s="161"/>
      <c r="X9" s="161" t="s">
        <v>225</v>
      </c>
      <c r="Y9" s="161" t="s">
        <v>182</v>
      </c>
      <c r="Z9" s="151"/>
      <c r="AA9" s="151"/>
      <c r="AB9" s="151"/>
      <c r="AC9" s="151"/>
      <c r="AD9" s="151"/>
      <c r="AE9" s="151"/>
      <c r="AF9" s="151"/>
      <c r="AG9" s="151" t="s">
        <v>226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257" t="s">
        <v>351</v>
      </c>
      <c r="D10" s="258"/>
      <c r="E10" s="258"/>
      <c r="F10" s="258"/>
      <c r="G10" s="258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228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0">
        <v>2</v>
      </c>
      <c r="B11" s="171" t="s">
        <v>247</v>
      </c>
      <c r="C11" s="186" t="s">
        <v>248</v>
      </c>
      <c r="D11" s="172" t="s">
        <v>241</v>
      </c>
      <c r="E11" s="173">
        <v>0.09</v>
      </c>
      <c r="F11" s="174"/>
      <c r="G11" s="175">
        <f>ROUND(E11*F11,2)</f>
        <v>0</v>
      </c>
      <c r="H11" s="174"/>
      <c r="I11" s="175">
        <f>ROUND(E11*H11,2)</f>
        <v>0</v>
      </c>
      <c r="J11" s="174"/>
      <c r="K11" s="175">
        <f>ROUND(E11*J11,2)</f>
        <v>0</v>
      </c>
      <c r="L11" s="175">
        <v>21</v>
      </c>
      <c r="M11" s="175">
        <f>G11*(1+L11/100)</f>
        <v>0</v>
      </c>
      <c r="N11" s="173">
        <v>0</v>
      </c>
      <c r="O11" s="173">
        <f>ROUND(E11*N11,2)</f>
        <v>0</v>
      </c>
      <c r="P11" s="173">
        <v>0</v>
      </c>
      <c r="Q11" s="173">
        <f>ROUND(E11*P11,2)</f>
        <v>0</v>
      </c>
      <c r="R11" s="175" t="s">
        <v>242</v>
      </c>
      <c r="S11" s="175" t="s">
        <v>179</v>
      </c>
      <c r="T11" s="176" t="s">
        <v>179</v>
      </c>
      <c r="U11" s="161">
        <v>1.0999999999999999E-2</v>
      </c>
      <c r="V11" s="161">
        <f>ROUND(E11*U11,2)</f>
        <v>0</v>
      </c>
      <c r="W11" s="161"/>
      <c r="X11" s="161" t="s">
        <v>225</v>
      </c>
      <c r="Y11" s="161" t="s">
        <v>182</v>
      </c>
      <c r="Z11" s="151"/>
      <c r="AA11" s="151"/>
      <c r="AB11" s="151"/>
      <c r="AC11" s="151"/>
      <c r="AD11" s="151"/>
      <c r="AE11" s="151"/>
      <c r="AF11" s="151"/>
      <c r="AG11" s="151" t="s">
        <v>226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2" x14ac:dyDescent="0.2">
      <c r="A12" s="158"/>
      <c r="B12" s="159"/>
      <c r="C12" s="257" t="s">
        <v>249</v>
      </c>
      <c r="D12" s="258"/>
      <c r="E12" s="258"/>
      <c r="F12" s="258"/>
      <c r="G12" s="258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228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 x14ac:dyDescent="0.2">
      <c r="A13" s="170">
        <v>3</v>
      </c>
      <c r="B13" s="171" t="s">
        <v>251</v>
      </c>
      <c r="C13" s="186" t="s">
        <v>252</v>
      </c>
      <c r="D13" s="172" t="s">
        <v>241</v>
      </c>
      <c r="E13" s="173">
        <v>1.8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3">
        <v>0</v>
      </c>
      <c r="O13" s="173">
        <f>ROUND(E13*N13,2)</f>
        <v>0</v>
      </c>
      <c r="P13" s="173">
        <v>0</v>
      </c>
      <c r="Q13" s="173">
        <f>ROUND(E13*P13,2)</f>
        <v>0</v>
      </c>
      <c r="R13" s="175" t="s">
        <v>242</v>
      </c>
      <c r="S13" s="175" t="s">
        <v>179</v>
      </c>
      <c r="T13" s="176" t="s">
        <v>179</v>
      </c>
      <c r="U13" s="161">
        <v>0</v>
      </c>
      <c r="V13" s="161">
        <f>ROUND(E13*U13,2)</f>
        <v>0</v>
      </c>
      <c r="W13" s="161"/>
      <c r="X13" s="161" t="s">
        <v>225</v>
      </c>
      <c r="Y13" s="161" t="s">
        <v>182</v>
      </c>
      <c r="Z13" s="151"/>
      <c r="AA13" s="151"/>
      <c r="AB13" s="151"/>
      <c r="AC13" s="151"/>
      <c r="AD13" s="151"/>
      <c r="AE13" s="151"/>
      <c r="AF13" s="151"/>
      <c r="AG13" s="151" t="s">
        <v>226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2" x14ac:dyDescent="0.2">
      <c r="A14" s="158"/>
      <c r="B14" s="159"/>
      <c r="C14" s="257" t="s">
        <v>249</v>
      </c>
      <c r="D14" s="258"/>
      <c r="E14" s="258"/>
      <c r="F14" s="258"/>
      <c r="G14" s="258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228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77">
        <v>4</v>
      </c>
      <c r="B15" s="178" t="s">
        <v>254</v>
      </c>
      <c r="C15" s="185" t="s">
        <v>255</v>
      </c>
      <c r="D15" s="179" t="s">
        <v>241</v>
      </c>
      <c r="E15" s="180">
        <v>0.09</v>
      </c>
      <c r="F15" s="181"/>
      <c r="G15" s="182">
        <f>ROUND(E15*F15,2)</f>
        <v>0</v>
      </c>
      <c r="H15" s="181"/>
      <c r="I15" s="182">
        <f>ROUND(E15*H15,2)</f>
        <v>0</v>
      </c>
      <c r="J15" s="181"/>
      <c r="K15" s="182">
        <f>ROUND(E15*J15,2)</f>
        <v>0</v>
      </c>
      <c r="L15" s="182">
        <v>21</v>
      </c>
      <c r="M15" s="182">
        <f>G15*(1+L15/100)</f>
        <v>0</v>
      </c>
      <c r="N15" s="180">
        <v>0</v>
      </c>
      <c r="O15" s="180">
        <f>ROUND(E15*N15,2)</f>
        <v>0</v>
      </c>
      <c r="P15" s="180">
        <v>0</v>
      </c>
      <c r="Q15" s="180">
        <f>ROUND(E15*P15,2)</f>
        <v>0</v>
      </c>
      <c r="R15" s="182" t="s">
        <v>242</v>
      </c>
      <c r="S15" s="182" t="s">
        <v>179</v>
      </c>
      <c r="T15" s="183" t="s">
        <v>179</v>
      </c>
      <c r="U15" s="161">
        <v>0</v>
      </c>
      <c r="V15" s="161">
        <f>ROUND(E15*U15,2)</f>
        <v>0</v>
      </c>
      <c r="W15" s="161"/>
      <c r="X15" s="161" t="s">
        <v>225</v>
      </c>
      <c r="Y15" s="161" t="s">
        <v>182</v>
      </c>
      <c r="Z15" s="151"/>
      <c r="AA15" s="151"/>
      <c r="AB15" s="151"/>
      <c r="AC15" s="151"/>
      <c r="AD15" s="151"/>
      <c r="AE15" s="151"/>
      <c r="AF15" s="151"/>
      <c r="AG15" s="151" t="s">
        <v>226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x14ac:dyDescent="0.2">
      <c r="A16" s="163" t="s">
        <v>174</v>
      </c>
      <c r="B16" s="164" t="s">
        <v>112</v>
      </c>
      <c r="C16" s="184" t="s">
        <v>113</v>
      </c>
      <c r="D16" s="165"/>
      <c r="E16" s="166"/>
      <c r="F16" s="167"/>
      <c r="G16" s="167">
        <f>SUMIF(AG17:AG19,"&lt;&gt;NOR",G17:G19)</f>
        <v>0</v>
      </c>
      <c r="H16" s="167"/>
      <c r="I16" s="167">
        <f>SUM(I17:I19)</f>
        <v>0</v>
      </c>
      <c r="J16" s="167"/>
      <c r="K16" s="167">
        <f>SUM(K17:K19)</f>
        <v>0</v>
      </c>
      <c r="L16" s="167"/>
      <c r="M16" s="167">
        <f>SUM(M17:M19)</f>
        <v>0</v>
      </c>
      <c r="N16" s="166"/>
      <c r="O16" s="166">
        <f>SUM(O17:O19)</f>
        <v>0</v>
      </c>
      <c r="P16" s="166"/>
      <c r="Q16" s="166">
        <f>SUM(Q17:Q19)</f>
        <v>0</v>
      </c>
      <c r="R16" s="167"/>
      <c r="S16" s="167"/>
      <c r="T16" s="168"/>
      <c r="U16" s="162"/>
      <c r="V16" s="162">
        <f>SUM(V17:V19)</f>
        <v>0.04</v>
      </c>
      <c r="W16" s="162"/>
      <c r="X16" s="162"/>
      <c r="Y16" s="162"/>
      <c r="AG16" t="s">
        <v>175</v>
      </c>
    </row>
    <row r="17" spans="1:60" ht="22.5" outlineLevel="1" x14ac:dyDescent="0.2">
      <c r="A17" s="170">
        <v>5</v>
      </c>
      <c r="B17" s="171" t="s">
        <v>257</v>
      </c>
      <c r="C17" s="186" t="s">
        <v>258</v>
      </c>
      <c r="D17" s="172" t="s">
        <v>223</v>
      </c>
      <c r="E17" s="173">
        <v>0.33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3">
        <v>0</v>
      </c>
      <c r="O17" s="173">
        <f>ROUND(E17*N17,2)</f>
        <v>0</v>
      </c>
      <c r="P17" s="173">
        <v>0</v>
      </c>
      <c r="Q17" s="173">
        <f>ROUND(E17*P17,2)</f>
        <v>0</v>
      </c>
      <c r="R17" s="175" t="s">
        <v>242</v>
      </c>
      <c r="S17" s="175" t="s">
        <v>179</v>
      </c>
      <c r="T17" s="176" t="s">
        <v>179</v>
      </c>
      <c r="U17" s="161">
        <v>5.0000000000000001E-3</v>
      </c>
      <c r="V17" s="161">
        <f>ROUND(E17*U17,2)</f>
        <v>0</v>
      </c>
      <c r="W17" s="161"/>
      <c r="X17" s="161" t="s">
        <v>225</v>
      </c>
      <c r="Y17" s="161" t="s">
        <v>182</v>
      </c>
      <c r="Z17" s="151"/>
      <c r="AA17" s="151"/>
      <c r="AB17" s="151"/>
      <c r="AC17" s="151"/>
      <c r="AD17" s="151"/>
      <c r="AE17" s="151"/>
      <c r="AF17" s="151"/>
      <c r="AG17" s="151" t="s">
        <v>226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2" x14ac:dyDescent="0.2">
      <c r="A18" s="158"/>
      <c r="B18" s="159"/>
      <c r="C18" s="257" t="s">
        <v>259</v>
      </c>
      <c r="D18" s="258"/>
      <c r="E18" s="258"/>
      <c r="F18" s="258"/>
      <c r="G18" s="258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228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92" t="str">
        <f>C18</f>
        <v>z rostlé horniny tř.1 - 4 pod násypy z hornin soudržných do 92% PS a hornin nesoudržných sypkých relativní ulehlosti I(d) do 0,8</v>
      </c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77">
        <v>6</v>
      </c>
      <c r="B19" s="178" t="s">
        <v>352</v>
      </c>
      <c r="C19" s="185" t="s">
        <v>353</v>
      </c>
      <c r="D19" s="179" t="s">
        <v>241</v>
      </c>
      <c r="E19" s="180">
        <v>0.09</v>
      </c>
      <c r="F19" s="181"/>
      <c r="G19" s="182">
        <f>ROUND(E19*F19,2)</f>
        <v>0</v>
      </c>
      <c r="H19" s="181"/>
      <c r="I19" s="182">
        <f>ROUND(E19*H19,2)</f>
        <v>0</v>
      </c>
      <c r="J19" s="181"/>
      <c r="K19" s="182">
        <f>ROUND(E19*J19,2)</f>
        <v>0</v>
      </c>
      <c r="L19" s="182">
        <v>21</v>
      </c>
      <c r="M19" s="182">
        <f>G19*(1+L19/100)</f>
        <v>0</v>
      </c>
      <c r="N19" s="180">
        <v>0</v>
      </c>
      <c r="O19" s="180">
        <f>ROUND(E19*N19,2)</f>
        <v>0</v>
      </c>
      <c r="P19" s="180">
        <v>0</v>
      </c>
      <c r="Q19" s="180">
        <f>ROUND(E19*P19,2)</f>
        <v>0</v>
      </c>
      <c r="R19" s="182" t="s">
        <v>354</v>
      </c>
      <c r="S19" s="182" t="s">
        <v>179</v>
      </c>
      <c r="T19" s="183" t="s">
        <v>179</v>
      </c>
      <c r="U19" s="161">
        <v>0.47699999999999998</v>
      </c>
      <c r="V19" s="161">
        <f>ROUND(E19*U19,2)</f>
        <v>0.04</v>
      </c>
      <c r="W19" s="161"/>
      <c r="X19" s="161" t="s">
        <v>225</v>
      </c>
      <c r="Y19" s="161" t="s">
        <v>182</v>
      </c>
      <c r="Z19" s="151"/>
      <c r="AA19" s="151"/>
      <c r="AB19" s="151"/>
      <c r="AC19" s="151"/>
      <c r="AD19" s="151"/>
      <c r="AE19" s="151"/>
      <c r="AF19" s="151"/>
      <c r="AG19" s="151" t="s">
        <v>226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x14ac:dyDescent="0.2">
      <c r="A20" s="163" t="s">
        <v>174</v>
      </c>
      <c r="B20" s="164" t="s">
        <v>118</v>
      </c>
      <c r="C20" s="184" t="s">
        <v>119</v>
      </c>
      <c r="D20" s="165"/>
      <c r="E20" s="166"/>
      <c r="F20" s="167"/>
      <c r="G20" s="167">
        <f>SUMIF(AG21:AG22,"&lt;&gt;NOR",G21:G22)</f>
        <v>0</v>
      </c>
      <c r="H20" s="167"/>
      <c r="I20" s="167">
        <f>SUM(I21:I22)</f>
        <v>0</v>
      </c>
      <c r="J20" s="167"/>
      <c r="K20" s="167">
        <f>SUM(K21:K22)</f>
        <v>0</v>
      </c>
      <c r="L20" s="167"/>
      <c r="M20" s="167">
        <f>SUM(M21:M22)</f>
        <v>0</v>
      </c>
      <c r="N20" s="166"/>
      <c r="O20" s="166">
        <f>SUM(O21:O22)</f>
        <v>0</v>
      </c>
      <c r="P20" s="166"/>
      <c r="Q20" s="166">
        <f>SUM(Q21:Q22)</f>
        <v>0</v>
      </c>
      <c r="R20" s="167"/>
      <c r="S20" s="167"/>
      <c r="T20" s="168"/>
      <c r="U20" s="162"/>
      <c r="V20" s="162">
        <f>SUM(V21:V22)</f>
        <v>0.01</v>
      </c>
      <c r="W20" s="162"/>
      <c r="X20" s="162"/>
      <c r="Y20" s="162"/>
      <c r="AG20" t="s">
        <v>175</v>
      </c>
    </row>
    <row r="21" spans="1:60" outlineLevel="1" x14ac:dyDescent="0.2">
      <c r="A21" s="170">
        <v>7</v>
      </c>
      <c r="B21" s="171" t="s">
        <v>355</v>
      </c>
      <c r="C21" s="186" t="s">
        <v>356</v>
      </c>
      <c r="D21" s="172" t="s">
        <v>223</v>
      </c>
      <c r="E21" s="173">
        <v>0.33</v>
      </c>
      <c r="F21" s="174"/>
      <c r="G21" s="175">
        <f>ROUND(E21*F21,2)</f>
        <v>0</v>
      </c>
      <c r="H21" s="174"/>
      <c r="I21" s="175">
        <f>ROUND(E21*H21,2)</f>
        <v>0</v>
      </c>
      <c r="J21" s="174"/>
      <c r="K21" s="175">
        <f>ROUND(E21*J21,2)</f>
        <v>0</v>
      </c>
      <c r="L21" s="175">
        <v>21</v>
      </c>
      <c r="M21" s="175">
        <f>G21*(1+L21/100)</f>
        <v>0</v>
      </c>
      <c r="N21" s="173">
        <v>0</v>
      </c>
      <c r="O21" s="173">
        <f>ROUND(E21*N21,2)</f>
        <v>0</v>
      </c>
      <c r="P21" s="173">
        <v>0</v>
      </c>
      <c r="Q21" s="173">
        <f>ROUND(E21*P21,2)</f>
        <v>0</v>
      </c>
      <c r="R21" s="175" t="s">
        <v>224</v>
      </c>
      <c r="S21" s="175" t="s">
        <v>179</v>
      </c>
      <c r="T21" s="176" t="s">
        <v>179</v>
      </c>
      <c r="U21" s="161">
        <v>1.6E-2</v>
      </c>
      <c r="V21" s="161">
        <f>ROUND(E21*U21,2)</f>
        <v>0.01</v>
      </c>
      <c r="W21" s="161"/>
      <c r="X21" s="161" t="s">
        <v>225</v>
      </c>
      <c r="Y21" s="161" t="s">
        <v>182</v>
      </c>
      <c r="Z21" s="151"/>
      <c r="AA21" s="151"/>
      <c r="AB21" s="151"/>
      <c r="AC21" s="151"/>
      <c r="AD21" s="151"/>
      <c r="AE21" s="151"/>
      <c r="AF21" s="151"/>
      <c r="AG21" s="151" t="s">
        <v>226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2" x14ac:dyDescent="0.2">
      <c r="A22" s="158"/>
      <c r="B22" s="159"/>
      <c r="C22" s="257" t="s">
        <v>357</v>
      </c>
      <c r="D22" s="258"/>
      <c r="E22" s="258"/>
      <c r="F22" s="258"/>
      <c r="G22" s="258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228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x14ac:dyDescent="0.2">
      <c r="A23" s="163" t="s">
        <v>174</v>
      </c>
      <c r="B23" s="164" t="s">
        <v>130</v>
      </c>
      <c r="C23" s="184" t="s">
        <v>131</v>
      </c>
      <c r="D23" s="165"/>
      <c r="E23" s="166"/>
      <c r="F23" s="167"/>
      <c r="G23" s="167">
        <f>SUMIF(AG24:AG26,"&lt;&gt;NOR",G24:G26)</f>
        <v>0</v>
      </c>
      <c r="H23" s="167"/>
      <c r="I23" s="167">
        <f>SUM(I24:I26)</f>
        <v>0</v>
      </c>
      <c r="J23" s="167"/>
      <c r="K23" s="167">
        <f>SUM(K24:K26)</f>
        <v>0</v>
      </c>
      <c r="L23" s="167"/>
      <c r="M23" s="167">
        <f>SUM(M24:M26)</f>
        <v>0</v>
      </c>
      <c r="N23" s="166"/>
      <c r="O23" s="166">
        <f>SUM(O24:O26)</f>
        <v>0</v>
      </c>
      <c r="P23" s="166"/>
      <c r="Q23" s="166">
        <f>SUM(Q24:Q26)</f>
        <v>0</v>
      </c>
      <c r="R23" s="167"/>
      <c r="S23" s="167"/>
      <c r="T23" s="168"/>
      <c r="U23" s="162"/>
      <c r="V23" s="162">
        <f>SUM(V24:V26)</f>
        <v>0</v>
      </c>
      <c r="W23" s="162"/>
      <c r="X23" s="162"/>
      <c r="Y23" s="162"/>
      <c r="AG23" t="s">
        <v>175</v>
      </c>
    </row>
    <row r="24" spans="1:60" outlineLevel="1" x14ac:dyDescent="0.2">
      <c r="A24" s="177">
        <v>8</v>
      </c>
      <c r="B24" s="178" t="s">
        <v>358</v>
      </c>
      <c r="C24" s="185" t="s">
        <v>359</v>
      </c>
      <c r="D24" s="179" t="s">
        <v>360</v>
      </c>
      <c r="E24" s="180">
        <v>2</v>
      </c>
      <c r="F24" s="181"/>
      <c r="G24" s="182">
        <f>ROUND(E24*F24,2)</f>
        <v>0</v>
      </c>
      <c r="H24" s="181"/>
      <c r="I24" s="182">
        <f>ROUND(E24*H24,2)</f>
        <v>0</v>
      </c>
      <c r="J24" s="181"/>
      <c r="K24" s="182">
        <f>ROUND(E24*J24,2)</f>
        <v>0</v>
      </c>
      <c r="L24" s="182">
        <v>21</v>
      </c>
      <c r="M24" s="182">
        <f>G24*(1+L24/100)</f>
        <v>0</v>
      </c>
      <c r="N24" s="180">
        <v>0</v>
      </c>
      <c r="O24" s="180">
        <f>ROUND(E24*N24,2)</f>
        <v>0</v>
      </c>
      <c r="P24" s="180">
        <v>0</v>
      </c>
      <c r="Q24" s="180">
        <f>ROUND(E24*P24,2)</f>
        <v>0</v>
      </c>
      <c r="R24" s="182"/>
      <c r="S24" s="182" t="s">
        <v>268</v>
      </c>
      <c r="T24" s="183" t="s">
        <v>180</v>
      </c>
      <c r="U24" s="161">
        <v>0</v>
      </c>
      <c r="V24" s="161">
        <f>ROUND(E24*U24,2)</f>
        <v>0</v>
      </c>
      <c r="W24" s="161"/>
      <c r="X24" s="161" t="s">
        <v>225</v>
      </c>
      <c r="Y24" s="161" t="s">
        <v>182</v>
      </c>
      <c r="Z24" s="151"/>
      <c r="AA24" s="151"/>
      <c r="AB24" s="151"/>
      <c r="AC24" s="151"/>
      <c r="AD24" s="151"/>
      <c r="AE24" s="151"/>
      <c r="AF24" s="151"/>
      <c r="AG24" s="151" t="s">
        <v>361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70">
        <v>9</v>
      </c>
      <c r="B25" s="171" t="s">
        <v>362</v>
      </c>
      <c r="C25" s="186" t="s">
        <v>363</v>
      </c>
      <c r="D25" s="172" t="s">
        <v>299</v>
      </c>
      <c r="E25" s="173">
        <v>1.2E-4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3">
        <v>0</v>
      </c>
      <c r="O25" s="173">
        <f>ROUND(E25*N25,2)</f>
        <v>0</v>
      </c>
      <c r="P25" s="173">
        <v>0</v>
      </c>
      <c r="Q25" s="173">
        <f>ROUND(E25*P25,2)</f>
        <v>0</v>
      </c>
      <c r="R25" s="175" t="s">
        <v>364</v>
      </c>
      <c r="S25" s="175" t="s">
        <v>179</v>
      </c>
      <c r="T25" s="176" t="s">
        <v>179</v>
      </c>
      <c r="U25" s="161">
        <v>3.327</v>
      </c>
      <c r="V25" s="161">
        <f>ROUND(E25*U25,2)</f>
        <v>0</v>
      </c>
      <c r="W25" s="161"/>
      <c r="X25" s="161" t="s">
        <v>225</v>
      </c>
      <c r="Y25" s="161" t="s">
        <v>182</v>
      </c>
      <c r="Z25" s="151"/>
      <c r="AA25" s="151"/>
      <c r="AB25" s="151"/>
      <c r="AC25" s="151"/>
      <c r="AD25" s="151"/>
      <c r="AE25" s="151"/>
      <c r="AF25" s="151"/>
      <c r="AG25" s="151" t="s">
        <v>361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">
      <c r="A26" s="158"/>
      <c r="B26" s="159"/>
      <c r="C26" s="257" t="s">
        <v>365</v>
      </c>
      <c r="D26" s="258"/>
      <c r="E26" s="258"/>
      <c r="F26" s="258"/>
      <c r="G26" s="258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228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x14ac:dyDescent="0.2">
      <c r="A27" s="3"/>
      <c r="B27" s="4"/>
      <c r="C27" s="187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E27">
        <v>12</v>
      </c>
      <c r="AF27">
        <v>21</v>
      </c>
      <c r="AG27" t="s">
        <v>160</v>
      </c>
    </row>
    <row r="28" spans="1:60" x14ac:dyDescent="0.2">
      <c r="A28" s="154"/>
      <c r="B28" s="155" t="s">
        <v>28</v>
      </c>
      <c r="C28" s="188"/>
      <c r="D28" s="156"/>
      <c r="E28" s="157"/>
      <c r="F28" s="157"/>
      <c r="G28" s="169">
        <f>G8+G16+G20+G23</f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E28">
        <f>SUMIF(L7:L26,AE27,G7:G26)</f>
        <v>0</v>
      </c>
      <c r="AF28">
        <f>SUMIF(L7:L26,AF27,G7:G26)</f>
        <v>0</v>
      </c>
      <c r="AG28" t="s">
        <v>219</v>
      </c>
    </row>
    <row r="29" spans="1:60" x14ac:dyDescent="0.2">
      <c r="C29" s="189"/>
      <c r="D29" s="10"/>
      <c r="AG29" t="s">
        <v>220</v>
      </c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GZ+2IYAhqEUpT3cMn5d5u11jscXBlA4N8HT9W6SpJ3KhrsCxdplshYZrHXGnjs7Bjl5XUK9KXBrsV/xfpZUJQ==" saltValue="LV87LcXS7ZqMv+eN8kYOvw==" spinCount="100000" sheet="1" formatRows="0"/>
  <mergeCells count="10">
    <mergeCell ref="C14:G14"/>
    <mergeCell ref="C18:G18"/>
    <mergeCell ref="C22:G22"/>
    <mergeCell ref="C26:G26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08AE7-4871-4206-9942-8B841C338599}">
  <sheetPr>
    <outlinePr summaryBelow="0"/>
  </sheetPr>
  <dimension ref="A1:BH5000"/>
  <sheetViews>
    <sheetView workbookViewId="0">
      <pane ySplit="7" topLeftCell="A24" activePane="bottomLeft" state="frozen"/>
      <selection pane="bottomLeft" activeCell="AP15" sqref="AP15"/>
    </sheetView>
  </sheetViews>
  <sheetFormatPr defaultRowHeight="12.75" outlineLevelRow="3" x14ac:dyDescent="0.2"/>
  <cols>
    <col min="1" max="1" width="3.42578125" customWidth="1"/>
    <col min="2" max="2" width="12.7109375" style="125" customWidth="1"/>
    <col min="3" max="3" width="63.28515625" style="125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0" t="s">
        <v>147</v>
      </c>
      <c r="B1" s="250"/>
      <c r="C1" s="250"/>
      <c r="D1" s="250"/>
      <c r="E1" s="250"/>
      <c r="F1" s="250"/>
      <c r="G1" s="250"/>
      <c r="AG1" t="s">
        <v>148</v>
      </c>
    </row>
    <row r="2" spans="1:60" ht="25.15" customHeight="1" x14ac:dyDescent="0.2">
      <c r="A2" s="50" t="s">
        <v>7</v>
      </c>
      <c r="B2" s="49" t="s">
        <v>42</v>
      </c>
      <c r="C2" s="251" t="s">
        <v>43</v>
      </c>
      <c r="D2" s="252"/>
      <c r="E2" s="252"/>
      <c r="F2" s="252"/>
      <c r="G2" s="253"/>
      <c r="AG2" t="s">
        <v>149</v>
      </c>
    </row>
    <row r="3" spans="1:60" ht="25.15" customHeight="1" x14ac:dyDescent="0.2">
      <c r="A3" s="50" t="s">
        <v>8</v>
      </c>
      <c r="B3" s="49" t="s">
        <v>58</v>
      </c>
      <c r="C3" s="251" t="s">
        <v>59</v>
      </c>
      <c r="D3" s="252"/>
      <c r="E3" s="252"/>
      <c r="F3" s="252"/>
      <c r="G3" s="253"/>
      <c r="AC3" s="125" t="s">
        <v>149</v>
      </c>
      <c r="AG3" t="s">
        <v>150</v>
      </c>
    </row>
    <row r="4" spans="1:60" ht="25.15" customHeight="1" x14ac:dyDescent="0.2">
      <c r="A4" s="144" t="s">
        <v>9</v>
      </c>
      <c r="B4" s="145" t="s">
        <v>48</v>
      </c>
      <c r="C4" s="254" t="s">
        <v>60</v>
      </c>
      <c r="D4" s="255"/>
      <c r="E4" s="255"/>
      <c r="F4" s="255"/>
      <c r="G4" s="256"/>
      <c r="AG4" t="s">
        <v>151</v>
      </c>
    </row>
    <row r="5" spans="1:60" x14ac:dyDescent="0.2">
      <c r="D5" s="10"/>
    </row>
    <row r="6" spans="1:60" ht="38.25" x14ac:dyDescent="0.2">
      <c r="A6" s="147" t="s">
        <v>152</v>
      </c>
      <c r="B6" s="149" t="s">
        <v>153</v>
      </c>
      <c r="C6" s="149" t="s">
        <v>154</v>
      </c>
      <c r="D6" s="148" t="s">
        <v>155</v>
      </c>
      <c r="E6" s="147" t="s">
        <v>156</v>
      </c>
      <c r="F6" s="146" t="s">
        <v>157</v>
      </c>
      <c r="G6" s="147" t="s">
        <v>28</v>
      </c>
      <c r="H6" s="150" t="s">
        <v>29</v>
      </c>
      <c r="I6" s="150" t="s">
        <v>158</v>
      </c>
      <c r="J6" s="150" t="s">
        <v>30</v>
      </c>
      <c r="K6" s="150" t="s">
        <v>159</v>
      </c>
      <c r="L6" s="150" t="s">
        <v>160</v>
      </c>
      <c r="M6" s="150" t="s">
        <v>161</v>
      </c>
      <c r="N6" s="150" t="s">
        <v>162</v>
      </c>
      <c r="O6" s="150" t="s">
        <v>163</v>
      </c>
      <c r="P6" s="150" t="s">
        <v>164</v>
      </c>
      <c r="Q6" s="150" t="s">
        <v>165</v>
      </c>
      <c r="R6" s="150" t="s">
        <v>166</v>
      </c>
      <c r="S6" s="150" t="s">
        <v>167</v>
      </c>
      <c r="T6" s="150" t="s">
        <v>168</v>
      </c>
      <c r="U6" s="150" t="s">
        <v>169</v>
      </c>
      <c r="V6" s="150" t="s">
        <v>170</v>
      </c>
      <c r="W6" s="150" t="s">
        <v>171</v>
      </c>
      <c r="X6" s="150" t="s">
        <v>172</v>
      </c>
      <c r="Y6" s="150" t="s">
        <v>173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63" t="s">
        <v>174</v>
      </c>
      <c r="B8" s="164" t="s">
        <v>110</v>
      </c>
      <c r="C8" s="184" t="s">
        <v>111</v>
      </c>
      <c r="D8" s="165"/>
      <c r="E8" s="166"/>
      <c r="F8" s="167"/>
      <c r="G8" s="167">
        <f>SUMIF(AG9:AG38,"&lt;&gt;NOR",G9:G38)</f>
        <v>0</v>
      </c>
      <c r="H8" s="167"/>
      <c r="I8" s="167">
        <f>SUM(I9:I38)</f>
        <v>0</v>
      </c>
      <c r="J8" s="167"/>
      <c r="K8" s="167">
        <f>SUM(K9:K38)</f>
        <v>0</v>
      </c>
      <c r="L8" s="167"/>
      <c r="M8" s="167">
        <f>SUM(M9:M38)</f>
        <v>0</v>
      </c>
      <c r="N8" s="166"/>
      <c r="O8" s="166">
        <f>SUM(O9:O38)</f>
        <v>0</v>
      </c>
      <c r="P8" s="166"/>
      <c r="Q8" s="166">
        <f>SUM(Q9:Q38)</f>
        <v>0</v>
      </c>
      <c r="R8" s="167"/>
      <c r="S8" s="167"/>
      <c r="T8" s="168"/>
      <c r="U8" s="162"/>
      <c r="V8" s="162">
        <f>SUM(V9:V38)</f>
        <v>157.54000000000002</v>
      </c>
      <c r="W8" s="162"/>
      <c r="X8" s="162"/>
      <c r="Y8" s="162"/>
      <c r="AG8" t="s">
        <v>175</v>
      </c>
    </row>
    <row r="9" spans="1:60" outlineLevel="1" x14ac:dyDescent="0.2">
      <c r="A9" s="170">
        <v>1</v>
      </c>
      <c r="B9" s="171" t="s">
        <v>366</v>
      </c>
      <c r="C9" s="186" t="s">
        <v>367</v>
      </c>
      <c r="D9" s="172" t="s">
        <v>241</v>
      </c>
      <c r="E9" s="173">
        <v>119.61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5" t="s">
        <v>242</v>
      </c>
      <c r="S9" s="175" t="s">
        <v>179</v>
      </c>
      <c r="T9" s="176" t="s">
        <v>179</v>
      </c>
      <c r="U9" s="161">
        <v>0.156</v>
      </c>
      <c r="V9" s="161">
        <f>ROUND(E9*U9,2)</f>
        <v>18.66</v>
      </c>
      <c r="W9" s="161"/>
      <c r="X9" s="161" t="s">
        <v>225</v>
      </c>
      <c r="Y9" s="161" t="s">
        <v>182</v>
      </c>
      <c r="Z9" s="151"/>
      <c r="AA9" s="151"/>
      <c r="AB9" s="151"/>
      <c r="AC9" s="151"/>
      <c r="AD9" s="151"/>
      <c r="AE9" s="151"/>
      <c r="AF9" s="151"/>
      <c r="AG9" s="151" t="s">
        <v>226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33.75" outlineLevel="2" x14ac:dyDescent="0.2">
      <c r="A10" s="158"/>
      <c r="B10" s="159"/>
      <c r="C10" s="257" t="s">
        <v>368</v>
      </c>
      <c r="D10" s="258"/>
      <c r="E10" s="258"/>
      <c r="F10" s="258"/>
      <c r="G10" s="258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228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92" t="str">
        <f>C10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193" t="s">
        <v>369</v>
      </c>
      <c r="D11" s="190"/>
      <c r="E11" s="191">
        <v>99.68</v>
      </c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230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70">
        <v>2</v>
      </c>
      <c r="B12" s="171" t="s">
        <v>247</v>
      </c>
      <c r="C12" s="186" t="s">
        <v>248</v>
      </c>
      <c r="D12" s="172" t="s">
        <v>241</v>
      </c>
      <c r="E12" s="173">
        <v>145.06100000000001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3">
        <v>0</v>
      </c>
      <c r="O12" s="173">
        <f>ROUND(E12*N12,2)</f>
        <v>0</v>
      </c>
      <c r="P12" s="173">
        <v>0</v>
      </c>
      <c r="Q12" s="173">
        <f>ROUND(E12*P12,2)</f>
        <v>0</v>
      </c>
      <c r="R12" s="175" t="s">
        <v>242</v>
      </c>
      <c r="S12" s="175" t="s">
        <v>179</v>
      </c>
      <c r="T12" s="176" t="s">
        <v>179</v>
      </c>
      <c r="U12" s="161">
        <v>1.0999999999999999E-2</v>
      </c>
      <c r="V12" s="161">
        <f>ROUND(E12*U12,2)</f>
        <v>1.6</v>
      </c>
      <c r="W12" s="161"/>
      <c r="X12" s="161" t="s">
        <v>225</v>
      </c>
      <c r="Y12" s="161" t="s">
        <v>182</v>
      </c>
      <c r="Z12" s="151"/>
      <c r="AA12" s="151"/>
      <c r="AB12" s="151"/>
      <c r="AC12" s="151"/>
      <c r="AD12" s="151"/>
      <c r="AE12" s="151"/>
      <c r="AF12" s="151"/>
      <c r="AG12" s="151" t="s">
        <v>226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2" x14ac:dyDescent="0.2">
      <c r="A13" s="158"/>
      <c r="B13" s="159"/>
      <c r="C13" s="257" t="s">
        <v>249</v>
      </c>
      <c r="D13" s="258"/>
      <c r="E13" s="258"/>
      <c r="F13" s="258"/>
      <c r="G13" s="258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228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2" x14ac:dyDescent="0.2">
      <c r="A14" s="158"/>
      <c r="B14" s="159"/>
      <c r="C14" s="193" t="s">
        <v>370</v>
      </c>
      <c r="D14" s="190"/>
      <c r="E14" s="191">
        <v>145.61000000000001</v>
      </c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230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0">
        <v>3</v>
      </c>
      <c r="B15" s="171" t="s">
        <v>251</v>
      </c>
      <c r="C15" s="186" t="s">
        <v>252</v>
      </c>
      <c r="D15" s="172" t="s">
        <v>241</v>
      </c>
      <c r="E15" s="173">
        <v>2513.6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3">
        <v>0</v>
      </c>
      <c r="O15" s="173">
        <f>ROUND(E15*N15,2)</f>
        <v>0</v>
      </c>
      <c r="P15" s="173">
        <v>0</v>
      </c>
      <c r="Q15" s="173">
        <f>ROUND(E15*P15,2)</f>
        <v>0</v>
      </c>
      <c r="R15" s="175" t="s">
        <v>242</v>
      </c>
      <c r="S15" s="175" t="s">
        <v>179</v>
      </c>
      <c r="T15" s="176" t="s">
        <v>179</v>
      </c>
      <c r="U15" s="161">
        <v>0</v>
      </c>
      <c r="V15" s="161">
        <f>ROUND(E15*U15,2)</f>
        <v>0</v>
      </c>
      <c r="W15" s="161"/>
      <c r="X15" s="161" t="s">
        <v>225</v>
      </c>
      <c r="Y15" s="161" t="s">
        <v>182</v>
      </c>
      <c r="Z15" s="151"/>
      <c r="AA15" s="151"/>
      <c r="AB15" s="151"/>
      <c r="AC15" s="151"/>
      <c r="AD15" s="151"/>
      <c r="AE15" s="151"/>
      <c r="AF15" s="151"/>
      <c r="AG15" s="151" t="s">
        <v>226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2" x14ac:dyDescent="0.2">
      <c r="A16" s="158"/>
      <c r="B16" s="159"/>
      <c r="C16" s="257" t="s">
        <v>249</v>
      </c>
      <c r="D16" s="258"/>
      <c r="E16" s="258"/>
      <c r="F16" s="258"/>
      <c r="G16" s="258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228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2" x14ac:dyDescent="0.2">
      <c r="A17" s="158"/>
      <c r="B17" s="159"/>
      <c r="C17" s="193" t="s">
        <v>371</v>
      </c>
      <c r="D17" s="190"/>
      <c r="E17" s="191">
        <v>2912.2</v>
      </c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230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1" x14ac:dyDescent="0.2">
      <c r="A18" s="170">
        <v>4</v>
      </c>
      <c r="B18" s="171" t="s">
        <v>372</v>
      </c>
      <c r="C18" s="186" t="s">
        <v>373</v>
      </c>
      <c r="D18" s="172" t="s">
        <v>241</v>
      </c>
      <c r="E18" s="173">
        <v>97.457999999999998</v>
      </c>
      <c r="F18" s="174"/>
      <c r="G18" s="175">
        <f>ROUND(E18*F18,2)</f>
        <v>0</v>
      </c>
      <c r="H18" s="174"/>
      <c r="I18" s="175">
        <f>ROUND(E18*H18,2)</f>
        <v>0</v>
      </c>
      <c r="J18" s="174"/>
      <c r="K18" s="175">
        <f>ROUND(E18*J18,2)</f>
        <v>0</v>
      </c>
      <c r="L18" s="175">
        <v>21</v>
      </c>
      <c r="M18" s="175">
        <f>G18*(1+L18/100)</f>
        <v>0</v>
      </c>
      <c r="N18" s="173">
        <v>0</v>
      </c>
      <c r="O18" s="173">
        <f>ROUND(E18*N18,2)</f>
        <v>0</v>
      </c>
      <c r="P18" s="173">
        <v>0</v>
      </c>
      <c r="Q18" s="173">
        <f>ROUND(E18*P18,2)</f>
        <v>0</v>
      </c>
      <c r="R18" s="175" t="s">
        <v>242</v>
      </c>
      <c r="S18" s="175" t="s">
        <v>179</v>
      </c>
      <c r="T18" s="176" t="s">
        <v>179</v>
      </c>
      <c r="U18" s="161">
        <v>0.20200000000000001</v>
      </c>
      <c r="V18" s="161">
        <f>ROUND(E18*U18,2)</f>
        <v>19.690000000000001</v>
      </c>
      <c r="W18" s="161"/>
      <c r="X18" s="161" t="s">
        <v>225</v>
      </c>
      <c r="Y18" s="161" t="s">
        <v>182</v>
      </c>
      <c r="Z18" s="151"/>
      <c r="AA18" s="151"/>
      <c r="AB18" s="151"/>
      <c r="AC18" s="151"/>
      <c r="AD18" s="151"/>
      <c r="AE18" s="151"/>
      <c r="AF18" s="151"/>
      <c r="AG18" s="151" t="s">
        <v>226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2" x14ac:dyDescent="0.2">
      <c r="A19" s="158"/>
      <c r="B19" s="159"/>
      <c r="C19" s="257" t="s">
        <v>374</v>
      </c>
      <c r="D19" s="258"/>
      <c r="E19" s="258"/>
      <c r="F19" s="258"/>
      <c r="G19" s="258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228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193" t="s">
        <v>375</v>
      </c>
      <c r="D20" s="190"/>
      <c r="E20" s="191">
        <v>97.46</v>
      </c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230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0">
        <v>5</v>
      </c>
      <c r="B21" s="171" t="s">
        <v>376</v>
      </c>
      <c r="C21" s="186" t="s">
        <v>377</v>
      </c>
      <c r="D21" s="172" t="s">
        <v>241</v>
      </c>
      <c r="E21" s="173">
        <v>22.4</v>
      </c>
      <c r="F21" s="174"/>
      <c r="G21" s="175">
        <f>ROUND(E21*F21,2)</f>
        <v>0</v>
      </c>
      <c r="H21" s="174"/>
      <c r="I21" s="175">
        <f>ROUND(E21*H21,2)</f>
        <v>0</v>
      </c>
      <c r="J21" s="174"/>
      <c r="K21" s="175">
        <f>ROUND(E21*J21,2)</f>
        <v>0</v>
      </c>
      <c r="L21" s="175">
        <v>21</v>
      </c>
      <c r="M21" s="175">
        <f>G21*(1+L21/100)</f>
        <v>0</v>
      </c>
      <c r="N21" s="173">
        <v>0</v>
      </c>
      <c r="O21" s="173">
        <f>ROUND(E21*N21,2)</f>
        <v>0</v>
      </c>
      <c r="P21" s="173">
        <v>0</v>
      </c>
      <c r="Q21" s="173">
        <f>ROUND(E21*P21,2)</f>
        <v>0</v>
      </c>
      <c r="R21" s="175" t="s">
        <v>242</v>
      </c>
      <c r="S21" s="175" t="s">
        <v>179</v>
      </c>
      <c r="T21" s="176" t="s">
        <v>179</v>
      </c>
      <c r="U21" s="161">
        <v>3.1309999999999998</v>
      </c>
      <c r="V21" s="161">
        <f>ROUND(E21*U21,2)</f>
        <v>70.13</v>
      </c>
      <c r="W21" s="161"/>
      <c r="X21" s="161" t="s">
        <v>225</v>
      </c>
      <c r="Y21" s="161" t="s">
        <v>182</v>
      </c>
      <c r="Z21" s="151"/>
      <c r="AA21" s="151"/>
      <c r="AB21" s="151"/>
      <c r="AC21" s="151"/>
      <c r="AD21" s="151"/>
      <c r="AE21" s="151"/>
      <c r="AF21" s="151"/>
      <c r="AG21" s="151" t="s">
        <v>263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33.75" outlineLevel="2" x14ac:dyDescent="0.2">
      <c r="A22" s="158"/>
      <c r="B22" s="159"/>
      <c r="C22" s="257" t="s">
        <v>378</v>
      </c>
      <c r="D22" s="258"/>
      <c r="E22" s="258"/>
      <c r="F22" s="258"/>
      <c r="G22" s="258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228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92" t="str">
        <f>C22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22" s="151"/>
      <c r="BC22" s="151"/>
      <c r="BD22" s="151"/>
      <c r="BE22" s="151"/>
      <c r="BF22" s="151"/>
      <c r="BG22" s="151"/>
      <c r="BH22" s="151"/>
    </row>
    <row r="23" spans="1:60" outlineLevel="2" x14ac:dyDescent="0.2">
      <c r="A23" s="158"/>
      <c r="B23" s="159"/>
      <c r="C23" s="193" t="s">
        <v>379</v>
      </c>
      <c r="D23" s="190"/>
      <c r="E23" s="191">
        <v>8.8000000000000007</v>
      </c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230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3" x14ac:dyDescent="0.2">
      <c r="A24" s="158"/>
      <c r="B24" s="159"/>
      <c r="C24" s="193" t="s">
        <v>380</v>
      </c>
      <c r="D24" s="190"/>
      <c r="E24" s="191">
        <v>5.2</v>
      </c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230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3" x14ac:dyDescent="0.2">
      <c r="A25" s="158"/>
      <c r="B25" s="159"/>
      <c r="C25" s="193" t="s">
        <v>381</v>
      </c>
      <c r="D25" s="190"/>
      <c r="E25" s="191">
        <v>8.4</v>
      </c>
      <c r="F25" s="161"/>
      <c r="G25" s="161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61"/>
      <c r="Z25" s="151"/>
      <c r="AA25" s="151"/>
      <c r="AB25" s="151"/>
      <c r="AC25" s="151"/>
      <c r="AD25" s="151"/>
      <c r="AE25" s="151"/>
      <c r="AF25" s="151"/>
      <c r="AG25" s="151" t="s">
        <v>230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70">
        <v>6</v>
      </c>
      <c r="B26" s="171" t="s">
        <v>382</v>
      </c>
      <c r="C26" s="186" t="s">
        <v>383</v>
      </c>
      <c r="D26" s="172" t="s">
        <v>241</v>
      </c>
      <c r="E26" s="173">
        <v>3.6</v>
      </c>
      <c r="F26" s="174"/>
      <c r="G26" s="175">
        <f>ROUND(E26*F26,2)</f>
        <v>0</v>
      </c>
      <c r="H26" s="174"/>
      <c r="I26" s="175">
        <f>ROUND(E26*H26,2)</f>
        <v>0</v>
      </c>
      <c r="J26" s="174"/>
      <c r="K26" s="175">
        <f>ROUND(E26*J26,2)</f>
        <v>0</v>
      </c>
      <c r="L26" s="175">
        <v>21</v>
      </c>
      <c r="M26" s="175">
        <f>G26*(1+L26/100)</f>
        <v>0</v>
      </c>
      <c r="N26" s="173">
        <v>0</v>
      </c>
      <c r="O26" s="173">
        <f>ROUND(E26*N26,2)</f>
        <v>0</v>
      </c>
      <c r="P26" s="173">
        <v>0</v>
      </c>
      <c r="Q26" s="173">
        <f>ROUND(E26*P26,2)</f>
        <v>0</v>
      </c>
      <c r="R26" s="175" t="s">
        <v>242</v>
      </c>
      <c r="S26" s="175" t="s">
        <v>179</v>
      </c>
      <c r="T26" s="176" t="s">
        <v>179</v>
      </c>
      <c r="U26" s="161">
        <v>0.12</v>
      </c>
      <c r="V26" s="161">
        <f>ROUND(E26*U26,2)</f>
        <v>0.43</v>
      </c>
      <c r="W26" s="161"/>
      <c r="X26" s="161" t="s">
        <v>225</v>
      </c>
      <c r="Y26" s="161" t="s">
        <v>182</v>
      </c>
      <c r="Z26" s="151"/>
      <c r="AA26" s="151"/>
      <c r="AB26" s="151"/>
      <c r="AC26" s="151"/>
      <c r="AD26" s="151"/>
      <c r="AE26" s="151"/>
      <c r="AF26" s="151"/>
      <c r="AG26" s="151" t="s">
        <v>263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33.75" outlineLevel="2" x14ac:dyDescent="0.2">
      <c r="A27" s="158"/>
      <c r="B27" s="159"/>
      <c r="C27" s="257" t="s">
        <v>384</v>
      </c>
      <c r="D27" s="258"/>
      <c r="E27" s="258"/>
      <c r="F27" s="258"/>
      <c r="G27" s="258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228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92" t="str">
        <f>C27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7" s="151"/>
      <c r="BC27" s="151"/>
      <c r="BD27" s="151"/>
      <c r="BE27" s="151"/>
      <c r="BF27" s="151"/>
      <c r="BG27" s="151"/>
      <c r="BH27" s="151"/>
    </row>
    <row r="28" spans="1:60" outlineLevel="2" x14ac:dyDescent="0.2">
      <c r="A28" s="158"/>
      <c r="B28" s="159"/>
      <c r="C28" s="193" t="s">
        <v>385</v>
      </c>
      <c r="D28" s="190"/>
      <c r="E28" s="191">
        <v>3.6</v>
      </c>
      <c r="F28" s="161"/>
      <c r="G28" s="161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230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70">
        <v>7</v>
      </c>
      <c r="B29" s="171" t="s">
        <v>386</v>
      </c>
      <c r="C29" s="186" t="s">
        <v>387</v>
      </c>
      <c r="D29" s="172" t="s">
        <v>241</v>
      </c>
      <c r="E29" s="173">
        <v>22.152000000000001</v>
      </c>
      <c r="F29" s="174"/>
      <c r="G29" s="175">
        <f>ROUND(E29*F29,2)</f>
        <v>0</v>
      </c>
      <c r="H29" s="174"/>
      <c r="I29" s="175">
        <f>ROUND(E29*H29,2)</f>
        <v>0</v>
      </c>
      <c r="J29" s="174"/>
      <c r="K29" s="175">
        <f>ROUND(E29*J29,2)</f>
        <v>0</v>
      </c>
      <c r="L29" s="175">
        <v>21</v>
      </c>
      <c r="M29" s="175">
        <f>G29*(1+L29/100)</f>
        <v>0</v>
      </c>
      <c r="N29" s="173">
        <v>0</v>
      </c>
      <c r="O29" s="173">
        <f>ROUND(E29*N29,2)</f>
        <v>0</v>
      </c>
      <c r="P29" s="173">
        <v>0</v>
      </c>
      <c r="Q29" s="173">
        <f>ROUND(E29*P29,2)</f>
        <v>0</v>
      </c>
      <c r="R29" s="175" t="s">
        <v>242</v>
      </c>
      <c r="S29" s="175" t="s">
        <v>179</v>
      </c>
      <c r="T29" s="176" t="s">
        <v>179</v>
      </c>
      <c r="U29" s="161">
        <v>1.587</v>
      </c>
      <c r="V29" s="161">
        <f>ROUND(E29*U29,2)</f>
        <v>35.159999999999997</v>
      </c>
      <c r="W29" s="161"/>
      <c r="X29" s="161" t="s">
        <v>225</v>
      </c>
      <c r="Y29" s="161" t="s">
        <v>182</v>
      </c>
      <c r="Z29" s="151"/>
      <c r="AA29" s="151"/>
      <c r="AB29" s="151"/>
      <c r="AC29" s="151"/>
      <c r="AD29" s="151"/>
      <c r="AE29" s="151"/>
      <c r="AF29" s="151"/>
      <c r="AG29" s="151" t="s">
        <v>226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22.5" outlineLevel="2" x14ac:dyDescent="0.2">
      <c r="A30" s="158"/>
      <c r="B30" s="159"/>
      <c r="C30" s="257" t="s">
        <v>388</v>
      </c>
      <c r="D30" s="258"/>
      <c r="E30" s="258"/>
      <c r="F30" s="258"/>
      <c r="G30" s="258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228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92" t="str">
        <f>C30</f>
        <v>sypaninou z vhodných hornin tř. 1 - 4 nebo materiálem připraveným podél výkopu ve vzdálenosti do 3 m od jeho kraje, pro jakoukoliv hloubku výkopu a jakoukoliv míru zhutnění,</v>
      </c>
      <c r="BB30" s="151"/>
      <c r="BC30" s="151"/>
      <c r="BD30" s="151"/>
      <c r="BE30" s="151"/>
      <c r="BF30" s="151"/>
      <c r="BG30" s="151"/>
      <c r="BH30" s="151"/>
    </row>
    <row r="31" spans="1:60" outlineLevel="2" x14ac:dyDescent="0.2">
      <c r="A31" s="158"/>
      <c r="B31" s="159"/>
      <c r="C31" s="193" t="s">
        <v>389</v>
      </c>
      <c r="D31" s="190"/>
      <c r="E31" s="191">
        <v>22.15</v>
      </c>
      <c r="F31" s="161"/>
      <c r="G31" s="161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230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7">
        <v>8</v>
      </c>
      <c r="B32" s="178" t="s">
        <v>254</v>
      </c>
      <c r="C32" s="185" t="s">
        <v>255</v>
      </c>
      <c r="D32" s="179" t="s">
        <v>241</v>
      </c>
      <c r="E32" s="180">
        <v>125.68</v>
      </c>
      <c r="F32" s="181"/>
      <c r="G32" s="182">
        <f>ROUND(E32*F32,2)</f>
        <v>0</v>
      </c>
      <c r="H32" s="181"/>
      <c r="I32" s="182">
        <f>ROUND(E32*H32,2)</f>
        <v>0</v>
      </c>
      <c r="J32" s="181"/>
      <c r="K32" s="182">
        <f>ROUND(E32*J32,2)</f>
        <v>0</v>
      </c>
      <c r="L32" s="182">
        <v>21</v>
      </c>
      <c r="M32" s="182">
        <f>G32*(1+L32/100)</f>
        <v>0</v>
      </c>
      <c r="N32" s="180">
        <v>0</v>
      </c>
      <c r="O32" s="180">
        <f>ROUND(E32*N32,2)</f>
        <v>0</v>
      </c>
      <c r="P32" s="180">
        <v>0</v>
      </c>
      <c r="Q32" s="180">
        <f>ROUND(E32*P32,2)</f>
        <v>0</v>
      </c>
      <c r="R32" s="182" t="s">
        <v>242</v>
      </c>
      <c r="S32" s="182" t="s">
        <v>179</v>
      </c>
      <c r="T32" s="183" t="s">
        <v>179</v>
      </c>
      <c r="U32" s="161">
        <v>0</v>
      </c>
      <c r="V32" s="161">
        <f>ROUND(E32*U32,2)</f>
        <v>0</v>
      </c>
      <c r="W32" s="161"/>
      <c r="X32" s="161" t="s">
        <v>225</v>
      </c>
      <c r="Y32" s="161" t="s">
        <v>182</v>
      </c>
      <c r="Z32" s="151"/>
      <c r="AA32" s="151"/>
      <c r="AB32" s="151"/>
      <c r="AC32" s="151"/>
      <c r="AD32" s="151"/>
      <c r="AE32" s="151"/>
      <c r="AF32" s="151"/>
      <c r="AG32" s="151" t="s">
        <v>226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2.5" outlineLevel="1" x14ac:dyDescent="0.2">
      <c r="A33" s="170">
        <v>9</v>
      </c>
      <c r="B33" s="171" t="s">
        <v>257</v>
      </c>
      <c r="C33" s="186" t="s">
        <v>258</v>
      </c>
      <c r="D33" s="172" t="s">
        <v>223</v>
      </c>
      <c r="E33" s="173">
        <v>14.4</v>
      </c>
      <c r="F33" s="174"/>
      <c r="G33" s="175">
        <f>ROUND(E33*F33,2)</f>
        <v>0</v>
      </c>
      <c r="H33" s="174"/>
      <c r="I33" s="175">
        <f>ROUND(E33*H33,2)</f>
        <v>0</v>
      </c>
      <c r="J33" s="174"/>
      <c r="K33" s="175">
        <f>ROUND(E33*J33,2)</f>
        <v>0</v>
      </c>
      <c r="L33" s="175">
        <v>21</v>
      </c>
      <c r="M33" s="175">
        <f>G33*(1+L33/100)</f>
        <v>0</v>
      </c>
      <c r="N33" s="173">
        <v>0</v>
      </c>
      <c r="O33" s="173">
        <f>ROUND(E33*N33,2)</f>
        <v>0</v>
      </c>
      <c r="P33" s="173">
        <v>0</v>
      </c>
      <c r="Q33" s="173">
        <f>ROUND(E33*P33,2)</f>
        <v>0</v>
      </c>
      <c r="R33" s="175" t="s">
        <v>242</v>
      </c>
      <c r="S33" s="175" t="s">
        <v>179</v>
      </c>
      <c r="T33" s="176" t="s">
        <v>179</v>
      </c>
      <c r="U33" s="161">
        <v>5.0000000000000001E-3</v>
      </c>
      <c r="V33" s="161">
        <f>ROUND(E33*U33,2)</f>
        <v>7.0000000000000007E-2</v>
      </c>
      <c r="W33" s="161"/>
      <c r="X33" s="161" t="s">
        <v>225</v>
      </c>
      <c r="Y33" s="161" t="s">
        <v>182</v>
      </c>
      <c r="Z33" s="151"/>
      <c r="AA33" s="151"/>
      <c r="AB33" s="151"/>
      <c r="AC33" s="151"/>
      <c r="AD33" s="151"/>
      <c r="AE33" s="151"/>
      <c r="AF33" s="151"/>
      <c r="AG33" s="151" t="s">
        <v>226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2" x14ac:dyDescent="0.2">
      <c r="A34" s="158"/>
      <c r="B34" s="159"/>
      <c r="C34" s="257" t="s">
        <v>259</v>
      </c>
      <c r="D34" s="258"/>
      <c r="E34" s="258"/>
      <c r="F34" s="258"/>
      <c r="G34" s="258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228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92" t="str">
        <f>C34</f>
        <v>z rostlé horniny tř.1 - 4 pod násypy z hornin soudržných do 92% PS a hornin nesoudržných sypkých relativní ulehlosti I(d) do 0,8</v>
      </c>
      <c r="BB34" s="151"/>
      <c r="BC34" s="151"/>
      <c r="BD34" s="151"/>
      <c r="BE34" s="151"/>
      <c r="BF34" s="151"/>
      <c r="BG34" s="151"/>
      <c r="BH34" s="151"/>
    </row>
    <row r="35" spans="1:60" outlineLevel="2" x14ac:dyDescent="0.2">
      <c r="A35" s="158"/>
      <c r="B35" s="159"/>
      <c r="C35" s="193" t="s">
        <v>390</v>
      </c>
      <c r="D35" s="190"/>
      <c r="E35" s="191">
        <v>14.4</v>
      </c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230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0">
        <v>10</v>
      </c>
      <c r="B36" s="171" t="s">
        <v>391</v>
      </c>
      <c r="C36" s="186" t="s">
        <v>392</v>
      </c>
      <c r="D36" s="172" t="s">
        <v>241</v>
      </c>
      <c r="E36" s="173">
        <v>6.96</v>
      </c>
      <c r="F36" s="174"/>
      <c r="G36" s="175">
        <f>ROUND(E36*F36,2)</f>
        <v>0</v>
      </c>
      <c r="H36" s="174"/>
      <c r="I36" s="175">
        <f>ROUND(E36*H36,2)</f>
        <v>0</v>
      </c>
      <c r="J36" s="174"/>
      <c r="K36" s="175">
        <f>ROUND(E36*J36,2)</f>
        <v>0</v>
      </c>
      <c r="L36" s="175">
        <v>21</v>
      </c>
      <c r="M36" s="175">
        <f>G36*(1+L36/100)</f>
        <v>0</v>
      </c>
      <c r="N36" s="173">
        <v>0</v>
      </c>
      <c r="O36" s="173">
        <f>ROUND(E36*N36,2)</f>
        <v>0</v>
      </c>
      <c r="P36" s="173">
        <v>0</v>
      </c>
      <c r="Q36" s="173">
        <f>ROUND(E36*P36,2)</f>
        <v>0</v>
      </c>
      <c r="R36" s="175" t="s">
        <v>393</v>
      </c>
      <c r="S36" s="175" t="s">
        <v>179</v>
      </c>
      <c r="T36" s="176" t="s">
        <v>179</v>
      </c>
      <c r="U36" s="161">
        <v>1.6950000000000001</v>
      </c>
      <c r="V36" s="161">
        <f>ROUND(E36*U36,2)</f>
        <v>11.8</v>
      </c>
      <c r="W36" s="161"/>
      <c r="X36" s="161" t="s">
        <v>225</v>
      </c>
      <c r="Y36" s="161" t="s">
        <v>182</v>
      </c>
      <c r="Z36" s="151"/>
      <c r="AA36" s="151"/>
      <c r="AB36" s="151"/>
      <c r="AC36" s="151"/>
      <c r="AD36" s="151"/>
      <c r="AE36" s="151"/>
      <c r="AF36" s="151"/>
      <c r="AG36" s="151" t="s">
        <v>226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2" x14ac:dyDescent="0.2">
      <c r="A37" s="158"/>
      <c r="B37" s="159"/>
      <c r="C37" s="257" t="s">
        <v>394</v>
      </c>
      <c r="D37" s="258"/>
      <c r="E37" s="258"/>
      <c r="F37" s="258"/>
      <c r="G37" s="258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228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2" x14ac:dyDescent="0.2">
      <c r="A38" s="158"/>
      <c r="B38" s="159"/>
      <c r="C38" s="193" t="s">
        <v>395</v>
      </c>
      <c r="D38" s="190"/>
      <c r="E38" s="191">
        <v>6.96</v>
      </c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230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">
      <c r="A39" s="163" t="s">
        <v>174</v>
      </c>
      <c r="B39" s="164" t="s">
        <v>116</v>
      </c>
      <c r="C39" s="184" t="s">
        <v>117</v>
      </c>
      <c r="D39" s="165"/>
      <c r="E39" s="166"/>
      <c r="F39" s="167"/>
      <c r="G39" s="167">
        <f>SUMIF(AG40:AG40,"&lt;&gt;NOR",G40:G40)</f>
        <v>0</v>
      </c>
      <c r="H39" s="167"/>
      <c r="I39" s="167">
        <f>SUM(I40:I40)</f>
        <v>0</v>
      </c>
      <c r="J39" s="167"/>
      <c r="K39" s="167">
        <f>SUM(K40:K40)</f>
        <v>0</v>
      </c>
      <c r="L39" s="167"/>
      <c r="M39" s="167">
        <f>SUM(M40:M40)</f>
        <v>0</v>
      </c>
      <c r="N39" s="166"/>
      <c r="O39" s="166">
        <f>SUM(O40:O40)</f>
        <v>0</v>
      </c>
      <c r="P39" s="166"/>
      <c r="Q39" s="166">
        <f>SUM(Q40:Q40)</f>
        <v>0</v>
      </c>
      <c r="R39" s="167"/>
      <c r="S39" s="167"/>
      <c r="T39" s="168"/>
      <c r="U39" s="162"/>
      <c r="V39" s="162">
        <f>SUM(V40:V40)</f>
        <v>0</v>
      </c>
      <c r="W39" s="162"/>
      <c r="X39" s="162"/>
      <c r="Y39" s="162"/>
      <c r="AG39" t="s">
        <v>175</v>
      </c>
    </row>
    <row r="40" spans="1:60" outlineLevel="1" x14ac:dyDescent="0.2">
      <c r="A40" s="177">
        <v>11</v>
      </c>
      <c r="B40" s="178" t="s">
        <v>396</v>
      </c>
      <c r="C40" s="185" t="s">
        <v>397</v>
      </c>
      <c r="D40" s="179" t="s">
        <v>360</v>
      </c>
      <c r="E40" s="180">
        <v>1</v>
      </c>
      <c r="F40" s="181"/>
      <c r="G40" s="182">
        <f>ROUND(E40*F40,2)</f>
        <v>0</v>
      </c>
      <c r="H40" s="181"/>
      <c r="I40" s="182">
        <f>ROUND(E40*H40,2)</f>
        <v>0</v>
      </c>
      <c r="J40" s="181"/>
      <c r="K40" s="182">
        <f>ROUND(E40*J40,2)</f>
        <v>0</v>
      </c>
      <c r="L40" s="182">
        <v>21</v>
      </c>
      <c r="M40" s="182">
        <f>G40*(1+L40/100)</f>
        <v>0</v>
      </c>
      <c r="N40" s="180">
        <v>0</v>
      </c>
      <c r="O40" s="180">
        <f>ROUND(E40*N40,2)</f>
        <v>0</v>
      </c>
      <c r="P40" s="180">
        <v>0</v>
      </c>
      <c r="Q40" s="180">
        <f>ROUND(E40*P40,2)</f>
        <v>0</v>
      </c>
      <c r="R40" s="182"/>
      <c r="S40" s="182" t="s">
        <v>268</v>
      </c>
      <c r="T40" s="183" t="s">
        <v>180</v>
      </c>
      <c r="U40" s="161">
        <v>0</v>
      </c>
      <c r="V40" s="161">
        <f>ROUND(E40*U40,2)</f>
        <v>0</v>
      </c>
      <c r="W40" s="161"/>
      <c r="X40" s="161" t="s">
        <v>225</v>
      </c>
      <c r="Y40" s="161" t="s">
        <v>182</v>
      </c>
      <c r="Z40" s="151"/>
      <c r="AA40" s="151"/>
      <c r="AB40" s="151"/>
      <c r="AC40" s="151"/>
      <c r="AD40" s="151"/>
      <c r="AE40" s="151"/>
      <c r="AF40" s="151"/>
      <c r="AG40" s="151" t="s">
        <v>226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x14ac:dyDescent="0.2">
      <c r="A41" s="163" t="s">
        <v>174</v>
      </c>
      <c r="B41" s="164" t="s">
        <v>118</v>
      </c>
      <c r="C41" s="184" t="s">
        <v>119</v>
      </c>
      <c r="D41" s="165"/>
      <c r="E41" s="166"/>
      <c r="F41" s="167"/>
      <c r="G41" s="167">
        <f>SUMIF(AG42:AG45,"&lt;&gt;NOR",G42:G45)</f>
        <v>0</v>
      </c>
      <c r="H41" s="167"/>
      <c r="I41" s="167">
        <f>SUM(I42:I45)</f>
        <v>0</v>
      </c>
      <c r="J41" s="167"/>
      <c r="K41" s="167">
        <f>SUM(K42:K45)</f>
        <v>0</v>
      </c>
      <c r="L41" s="167"/>
      <c r="M41" s="167">
        <f>SUM(M42:M45)</f>
        <v>0</v>
      </c>
      <c r="N41" s="166"/>
      <c r="O41" s="166">
        <f>SUM(O42:O45)</f>
        <v>0.2</v>
      </c>
      <c r="P41" s="166"/>
      <c r="Q41" s="166">
        <f>SUM(Q42:Q45)</f>
        <v>0</v>
      </c>
      <c r="R41" s="167"/>
      <c r="S41" s="167"/>
      <c r="T41" s="168"/>
      <c r="U41" s="162"/>
      <c r="V41" s="162">
        <f>SUM(V42:V45)</f>
        <v>4.17</v>
      </c>
      <c r="W41" s="162"/>
      <c r="X41" s="162"/>
      <c r="Y41" s="162"/>
      <c r="AG41" t="s">
        <v>175</v>
      </c>
    </row>
    <row r="42" spans="1:60" ht="22.5" outlineLevel="1" x14ac:dyDescent="0.2">
      <c r="A42" s="170">
        <v>12</v>
      </c>
      <c r="B42" s="171" t="s">
        <v>398</v>
      </c>
      <c r="C42" s="186" t="s">
        <v>399</v>
      </c>
      <c r="D42" s="172" t="s">
        <v>237</v>
      </c>
      <c r="E42" s="173">
        <v>9.44</v>
      </c>
      <c r="F42" s="174"/>
      <c r="G42" s="175">
        <f>ROUND(E42*F42,2)</f>
        <v>0</v>
      </c>
      <c r="H42" s="174"/>
      <c r="I42" s="175">
        <f>ROUND(E42*H42,2)</f>
        <v>0</v>
      </c>
      <c r="J42" s="174"/>
      <c r="K42" s="175">
        <f>ROUND(E42*J42,2)</f>
        <v>0</v>
      </c>
      <c r="L42" s="175">
        <v>21</v>
      </c>
      <c r="M42" s="175">
        <f>G42*(1+L42/100)</f>
        <v>0</v>
      </c>
      <c r="N42" s="173">
        <v>0</v>
      </c>
      <c r="O42" s="173">
        <f>ROUND(E42*N42,2)</f>
        <v>0</v>
      </c>
      <c r="P42" s="173">
        <v>0</v>
      </c>
      <c r="Q42" s="173">
        <f>ROUND(E42*P42,2)</f>
        <v>0</v>
      </c>
      <c r="R42" s="175" t="s">
        <v>224</v>
      </c>
      <c r="S42" s="175" t="s">
        <v>179</v>
      </c>
      <c r="T42" s="176" t="s">
        <v>179</v>
      </c>
      <c r="U42" s="161">
        <v>0.4415</v>
      </c>
      <c r="V42" s="161">
        <f>ROUND(E42*U42,2)</f>
        <v>4.17</v>
      </c>
      <c r="W42" s="161"/>
      <c r="X42" s="161" t="s">
        <v>225</v>
      </c>
      <c r="Y42" s="161" t="s">
        <v>182</v>
      </c>
      <c r="Z42" s="151"/>
      <c r="AA42" s="151"/>
      <c r="AB42" s="151"/>
      <c r="AC42" s="151"/>
      <c r="AD42" s="151"/>
      <c r="AE42" s="151"/>
      <c r="AF42" s="151"/>
      <c r="AG42" s="151" t="s">
        <v>226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2" x14ac:dyDescent="0.2">
      <c r="A43" s="158"/>
      <c r="B43" s="159"/>
      <c r="C43" s="193" t="s">
        <v>400</v>
      </c>
      <c r="D43" s="190"/>
      <c r="E43" s="191">
        <v>9.44</v>
      </c>
      <c r="F43" s="161"/>
      <c r="G43" s="161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1"/>
      <c r="AA43" s="151"/>
      <c r="AB43" s="151"/>
      <c r="AC43" s="151"/>
      <c r="AD43" s="151"/>
      <c r="AE43" s="151"/>
      <c r="AF43" s="151"/>
      <c r="AG43" s="151" t="s">
        <v>230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ht="22.5" outlineLevel="1" x14ac:dyDescent="0.2">
      <c r="A44" s="177">
        <v>13</v>
      </c>
      <c r="B44" s="178" t="s">
        <v>401</v>
      </c>
      <c r="C44" s="185" t="s">
        <v>402</v>
      </c>
      <c r="D44" s="179" t="s">
        <v>290</v>
      </c>
      <c r="E44" s="180">
        <v>6</v>
      </c>
      <c r="F44" s="181"/>
      <c r="G44" s="182">
        <f>ROUND(E44*F44,2)</f>
        <v>0</v>
      </c>
      <c r="H44" s="181"/>
      <c r="I44" s="182">
        <f>ROUND(E44*H44,2)</f>
        <v>0</v>
      </c>
      <c r="J44" s="181"/>
      <c r="K44" s="182">
        <f>ROUND(E44*J44,2)</f>
        <v>0</v>
      </c>
      <c r="L44" s="182">
        <v>21</v>
      </c>
      <c r="M44" s="182">
        <f>G44*(1+L44/100)</f>
        <v>0</v>
      </c>
      <c r="N44" s="180">
        <v>2.07E-2</v>
      </c>
      <c r="O44" s="180">
        <f>ROUND(E44*N44,2)</f>
        <v>0.12</v>
      </c>
      <c r="P44" s="180">
        <v>0</v>
      </c>
      <c r="Q44" s="180">
        <f>ROUND(E44*P44,2)</f>
        <v>0</v>
      </c>
      <c r="R44" s="182"/>
      <c r="S44" s="182" t="s">
        <v>268</v>
      </c>
      <c r="T44" s="183" t="s">
        <v>180</v>
      </c>
      <c r="U44" s="161">
        <v>0</v>
      </c>
      <c r="V44" s="161">
        <f>ROUND(E44*U44,2)</f>
        <v>0</v>
      </c>
      <c r="W44" s="161"/>
      <c r="X44" s="161" t="s">
        <v>269</v>
      </c>
      <c r="Y44" s="161" t="s">
        <v>182</v>
      </c>
      <c r="Z44" s="151"/>
      <c r="AA44" s="151"/>
      <c r="AB44" s="151"/>
      <c r="AC44" s="151"/>
      <c r="AD44" s="151"/>
      <c r="AE44" s="151"/>
      <c r="AF44" s="151"/>
      <c r="AG44" s="151" t="s">
        <v>275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77">
        <v>14</v>
      </c>
      <c r="B45" s="178" t="s">
        <v>403</v>
      </c>
      <c r="C45" s="185" t="s">
        <v>404</v>
      </c>
      <c r="D45" s="179" t="s">
        <v>290</v>
      </c>
      <c r="E45" s="180">
        <v>3</v>
      </c>
      <c r="F45" s="181"/>
      <c r="G45" s="182">
        <f>ROUND(E45*F45,2)</f>
        <v>0</v>
      </c>
      <c r="H45" s="181"/>
      <c r="I45" s="182">
        <f>ROUND(E45*H45,2)</f>
        <v>0</v>
      </c>
      <c r="J45" s="181"/>
      <c r="K45" s="182">
        <f>ROUND(E45*J45,2)</f>
        <v>0</v>
      </c>
      <c r="L45" s="182">
        <v>21</v>
      </c>
      <c r="M45" s="182">
        <f>G45*(1+L45/100)</f>
        <v>0</v>
      </c>
      <c r="N45" s="180">
        <v>2.63E-2</v>
      </c>
      <c r="O45" s="180">
        <f>ROUND(E45*N45,2)</f>
        <v>0.08</v>
      </c>
      <c r="P45" s="180">
        <v>0</v>
      </c>
      <c r="Q45" s="180">
        <f>ROUND(E45*P45,2)</f>
        <v>0</v>
      </c>
      <c r="R45" s="182"/>
      <c r="S45" s="182" t="s">
        <v>268</v>
      </c>
      <c r="T45" s="183" t="s">
        <v>180</v>
      </c>
      <c r="U45" s="161">
        <v>0</v>
      </c>
      <c r="V45" s="161">
        <f>ROUND(E45*U45,2)</f>
        <v>0</v>
      </c>
      <c r="W45" s="161"/>
      <c r="X45" s="161" t="s">
        <v>269</v>
      </c>
      <c r="Y45" s="161" t="s">
        <v>182</v>
      </c>
      <c r="Z45" s="151"/>
      <c r="AA45" s="151"/>
      <c r="AB45" s="151"/>
      <c r="AC45" s="151"/>
      <c r="AD45" s="151"/>
      <c r="AE45" s="151"/>
      <c r="AF45" s="151"/>
      <c r="AG45" s="151" t="s">
        <v>275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x14ac:dyDescent="0.2">
      <c r="A46" s="163" t="s">
        <v>174</v>
      </c>
      <c r="B46" s="164" t="s">
        <v>120</v>
      </c>
      <c r="C46" s="184" t="s">
        <v>121</v>
      </c>
      <c r="D46" s="165"/>
      <c r="E46" s="166"/>
      <c r="F46" s="167"/>
      <c r="G46" s="167">
        <f>SUMIF(AG47:AG61,"&lt;&gt;NOR",G47:G61)</f>
        <v>0</v>
      </c>
      <c r="H46" s="167"/>
      <c r="I46" s="167">
        <f>SUM(I47:I61)</f>
        <v>0</v>
      </c>
      <c r="J46" s="167"/>
      <c r="K46" s="167">
        <f>SUM(K47:K61)</f>
        <v>0</v>
      </c>
      <c r="L46" s="167"/>
      <c r="M46" s="167">
        <f>SUM(M47:M61)</f>
        <v>0</v>
      </c>
      <c r="N46" s="166"/>
      <c r="O46" s="166">
        <f>SUM(O47:O61)</f>
        <v>0.13</v>
      </c>
      <c r="P46" s="166"/>
      <c r="Q46" s="166">
        <f>SUM(Q47:Q61)</f>
        <v>0</v>
      </c>
      <c r="R46" s="167"/>
      <c r="S46" s="167"/>
      <c r="T46" s="168"/>
      <c r="U46" s="162"/>
      <c r="V46" s="162">
        <f>SUM(V47:V61)</f>
        <v>68.150000000000006</v>
      </c>
      <c r="W46" s="162"/>
      <c r="X46" s="162"/>
      <c r="Y46" s="162"/>
      <c r="AG46" t="s">
        <v>175</v>
      </c>
    </row>
    <row r="47" spans="1:60" ht="22.5" outlineLevel="1" x14ac:dyDescent="0.2">
      <c r="A47" s="170">
        <v>15</v>
      </c>
      <c r="B47" s="171" t="s">
        <v>405</v>
      </c>
      <c r="C47" s="186" t="s">
        <v>406</v>
      </c>
      <c r="D47" s="172" t="s">
        <v>237</v>
      </c>
      <c r="E47" s="173">
        <v>45</v>
      </c>
      <c r="F47" s="174"/>
      <c r="G47" s="175">
        <f>ROUND(E47*F47,2)</f>
        <v>0</v>
      </c>
      <c r="H47" s="174"/>
      <c r="I47" s="175">
        <f>ROUND(E47*H47,2)</f>
        <v>0</v>
      </c>
      <c r="J47" s="174"/>
      <c r="K47" s="175">
        <f>ROUND(E47*J47,2)</f>
        <v>0</v>
      </c>
      <c r="L47" s="175">
        <v>21</v>
      </c>
      <c r="M47" s="175">
        <f>G47*(1+L47/100)</f>
        <v>0</v>
      </c>
      <c r="N47" s="173">
        <v>0</v>
      </c>
      <c r="O47" s="173">
        <f>ROUND(E47*N47,2)</f>
        <v>0</v>
      </c>
      <c r="P47" s="173">
        <v>0</v>
      </c>
      <c r="Q47" s="173">
        <f>ROUND(E47*P47,2)</f>
        <v>0</v>
      </c>
      <c r="R47" s="175" t="s">
        <v>393</v>
      </c>
      <c r="S47" s="175" t="s">
        <v>407</v>
      </c>
      <c r="T47" s="176" t="s">
        <v>407</v>
      </c>
      <c r="U47" s="161">
        <v>9.7000000000000003E-2</v>
      </c>
      <c r="V47" s="161">
        <f>ROUND(E47*U47,2)</f>
        <v>4.37</v>
      </c>
      <c r="W47" s="161"/>
      <c r="X47" s="161" t="s">
        <v>225</v>
      </c>
      <c r="Y47" s="161" t="s">
        <v>182</v>
      </c>
      <c r="Z47" s="151"/>
      <c r="AA47" s="151"/>
      <c r="AB47" s="151"/>
      <c r="AC47" s="151"/>
      <c r="AD47" s="151"/>
      <c r="AE47" s="151"/>
      <c r="AF47" s="151"/>
      <c r="AG47" s="151" t="s">
        <v>226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2" x14ac:dyDescent="0.2">
      <c r="A48" s="158"/>
      <c r="B48" s="159"/>
      <c r="C48" s="257" t="s">
        <v>408</v>
      </c>
      <c r="D48" s="258"/>
      <c r="E48" s="258"/>
      <c r="F48" s="258"/>
      <c r="G48" s="258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1"/>
      <c r="AA48" s="151"/>
      <c r="AB48" s="151"/>
      <c r="AC48" s="151"/>
      <c r="AD48" s="151"/>
      <c r="AE48" s="151"/>
      <c r="AF48" s="151"/>
      <c r="AG48" s="151" t="s">
        <v>228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7">
        <v>16</v>
      </c>
      <c r="B49" s="178" t="s">
        <v>409</v>
      </c>
      <c r="C49" s="185" t="s">
        <v>410</v>
      </c>
      <c r="D49" s="179" t="s">
        <v>411</v>
      </c>
      <c r="E49" s="180">
        <v>1</v>
      </c>
      <c r="F49" s="181"/>
      <c r="G49" s="182">
        <f>ROUND(E49*F49,2)</f>
        <v>0</v>
      </c>
      <c r="H49" s="181"/>
      <c r="I49" s="182">
        <f>ROUND(E49*H49,2)</f>
        <v>0</v>
      </c>
      <c r="J49" s="181"/>
      <c r="K49" s="182">
        <f>ROUND(E49*J49,2)</f>
        <v>0</v>
      </c>
      <c r="L49" s="182">
        <v>21</v>
      </c>
      <c r="M49" s="182">
        <f>G49*(1+L49/100)</f>
        <v>0</v>
      </c>
      <c r="N49" s="180">
        <v>6.8000000000000005E-2</v>
      </c>
      <c r="O49" s="180">
        <f>ROUND(E49*N49,2)</f>
        <v>7.0000000000000007E-2</v>
      </c>
      <c r="P49" s="180">
        <v>0</v>
      </c>
      <c r="Q49" s="180">
        <f>ROUND(E49*P49,2)</f>
        <v>0</v>
      </c>
      <c r="R49" s="182"/>
      <c r="S49" s="182" t="s">
        <v>268</v>
      </c>
      <c r="T49" s="183" t="s">
        <v>180</v>
      </c>
      <c r="U49" s="161">
        <v>0</v>
      </c>
      <c r="V49" s="161">
        <f>ROUND(E49*U49,2)</f>
        <v>0</v>
      </c>
      <c r="W49" s="161"/>
      <c r="X49" s="161" t="s">
        <v>269</v>
      </c>
      <c r="Y49" s="161" t="s">
        <v>182</v>
      </c>
      <c r="Z49" s="151"/>
      <c r="AA49" s="151"/>
      <c r="AB49" s="151"/>
      <c r="AC49" s="151"/>
      <c r="AD49" s="151"/>
      <c r="AE49" s="151"/>
      <c r="AF49" s="151"/>
      <c r="AG49" s="151" t="s">
        <v>275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0">
        <v>17</v>
      </c>
      <c r="B50" s="171" t="s">
        <v>412</v>
      </c>
      <c r="C50" s="186" t="s">
        <v>413</v>
      </c>
      <c r="D50" s="172" t="s">
        <v>237</v>
      </c>
      <c r="E50" s="173">
        <v>10.86</v>
      </c>
      <c r="F50" s="174"/>
      <c r="G50" s="175">
        <f>ROUND(E50*F50,2)</f>
        <v>0</v>
      </c>
      <c r="H50" s="174"/>
      <c r="I50" s="175">
        <f>ROUND(E50*H50,2)</f>
        <v>0</v>
      </c>
      <c r="J50" s="174"/>
      <c r="K50" s="175">
        <f>ROUND(E50*J50,2)</f>
        <v>0</v>
      </c>
      <c r="L50" s="175">
        <v>21</v>
      </c>
      <c r="M50" s="175">
        <f>G50*(1+L50/100)</f>
        <v>0</v>
      </c>
      <c r="N50" s="173">
        <v>1.0000000000000001E-5</v>
      </c>
      <c r="O50" s="173">
        <f>ROUND(E50*N50,2)</f>
        <v>0</v>
      </c>
      <c r="P50" s="173">
        <v>0</v>
      </c>
      <c r="Q50" s="173">
        <f>ROUND(E50*P50,2)</f>
        <v>0</v>
      </c>
      <c r="R50" s="175" t="s">
        <v>393</v>
      </c>
      <c r="S50" s="175" t="s">
        <v>179</v>
      </c>
      <c r="T50" s="176" t="s">
        <v>179</v>
      </c>
      <c r="U50" s="161">
        <v>0.08</v>
      </c>
      <c r="V50" s="161">
        <f>ROUND(E50*U50,2)</f>
        <v>0.87</v>
      </c>
      <c r="W50" s="161"/>
      <c r="X50" s="161" t="s">
        <v>225</v>
      </c>
      <c r="Y50" s="161" t="s">
        <v>182</v>
      </c>
      <c r="Z50" s="151"/>
      <c r="AA50" s="151"/>
      <c r="AB50" s="151"/>
      <c r="AC50" s="151"/>
      <c r="AD50" s="151"/>
      <c r="AE50" s="151"/>
      <c r="AF50" s="151"/>
      <c r="AG50" s="151" t="s">
        <v>263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2" x14ac:dyDescent="0.2">
      <c r="A51" s="158"/>
      <c r="B51" s="159"/>
      <c r="C51" s="257" t="s">
        <v>408</v>
      </c>
      <c r="D51" s="258"/>
      <c r="E51" s="258"/>
      <c r="F51" s="258"/>
      <c r="G51" s="258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61"/>
      <c r="Z51" s="151"/>
      <c r="AA51" s="151"/>
      <c r="AB51" s="151"/>
      <c r="AC51" s="151"/>
      <c r="AD51" s="151"/>
      <c r="AE51" s="151"/>
      <c r="AF51" s="151"/>
      <c r="AG51" s="151" t="s">
        <v>228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2" x14ac:dyDescent="0.2">
      <c r="A52" s="158"/>
      <c r="B52" s="159"/>
      <c r="C52" s="193" t="s">
        <v>414</v>
      </c>
      <c r="D52" s="190"/>
      <c r="E52" s="191">
        <v>10.86</v>
      </c>
      <c r="F52" s="161"/>
      <c r="G52" s="161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230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33.75" outlineLevel="1" x14ac:dyDescent="0.2">
      <c r="A53" s="177">
        <v>18</v>
      </c>
      <c r="B53" s="178" t="s">
        <v>415</v>
      </c>
      <c r="C53" s="185" t="s">
        <v>416</v>
      </c>
      <c r="D53" s="179" t="s">
        <v>290</v>
      </c>
      <c r="E53" s="180">
        <v>4</v>
      </c>
      <c r="F53" s="181"/>
      <c r="G53" s="182">
        <f>ROUND(E53*F53,2)</f>
        <v>0</v>
      </c>
      <c r="H53" s="181"/>
      <c r="I53" s="182">
        <f>ROUND(E53*H53,2)</f>
        <v>0</v>
      </c>
      <c r="J53" s="181"/>
      <c r="K53" s="182">
        <f>ROUND(E53*J53,2)</f>
        <v>0</v>
      </c>
      <c r="L53" s="182">
        <v>21</v>
      </c>
      <c r="M53" s="182">
        <f>G53*(1+L53/100)</f>
        <v>0</v>
      </c>
      <c r="N53" s="180">
        <v>1.5299999999999999E-2</v>
      </c>
      <c r="O53" s="180">
        <f>ROUND(E53*N53,2)</f>
        <v>0.06</v>
      </c>
      <c r="P53" s="180">
        <v>0</v>
      </c>
      <c r="Q53" s="180">
        <f>ROUND(E53*P53,2)</f>
        <v>0</v>
      </c>
      <c r="R53" s="182" t="s">
        <v>293</v>
      </c>
      <c r="S53" s="182" t="s">
        <v>179</v>
      </c>
      <c r="T53" s="183" t="s">
        <v>179</v>
      </c>
      <c r="U53" s="161">
        <v>0</v>
      </c>
      <c r="V53" s="161">
        <f>ROUND(E53*U53,2)</f>
        <v>0</v>
      </c>
      <c r="W53" s="161"/>
      <c r="X53" s="161" t="s">
        <v>269</v>
      </c>
      <c r="Y53" s="161" t="s">
        <v>182</v>
      </c>
      <c r="Z53" s="151"/>
      <c r="AA53" s="151"/>
      <c r="AB53" s="151"/>
      <c r="AC53" s="151"/>
      <c r="AD53" s="151"/>
      <c r="AE53" s="151"/>
      <c r="AF53" s="151"/>
      <c r="AG53" s="151" t="s">
        <v>275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ht="22.5" outlineLevel="1" x14ac:dyDescent="0.2">
      <c r="A54" s="170">
        <v>19</v>
      </c>
      <c r="B54" s="171" t="s">
        <v>417</v>
      </c>
      <c r="C54" s="186" t="s">
        <v>418</v>
      </c>
      <c r="D54" s="172" t="s">
        <v>237</v>
      </c>
      <c r="E54" s="173">
        <v>56</v>
      </c>
      <c r="F54" s="174"/>
      <c r="G54" s="175">
        <f>ROUND(E54*F54,2)</f>
        <v>0</v>
      </c>
      <c r="H54" s="174"/>
      <c r="I54" s="175">
        <f>ROUND(E54*H54,2)</f>
        <v>0</v>
      </c>
      <c r="J54" s="174"/>
      <c r="K54" s="175">
        <f>ROUND(E54*J54,2)</f>
        <v>0</v>
      </c>
      <c r="L54" s="175">
        <v>21</v>
      </c>
      <c r="M54" s="175">
        <f>G54*(1+L54/100)</f>
        <v>0</v>
      </c>
      <c r="N54" s="173">
        <v>0</v>
      </c>
      <c r="O54" s="173">
        <f>ROUND(E54*N54,2)</f>
        <v>0</v>
      </c>
      <c r="P54" s="173">
        <v>0</v>
      </c>
      <c r="Q54" s="173">
        <f>ROUND(E54*P54,2)</f>
        <v>0</v>
      </c>
      <c r="R54" s="175" t="s">
        <v>393</v>
      </c>
      <c r="S54" s="175" t="s">
        <v>179</v>
      </c>
      <c r="T54" s="176" t="s">
        <v>179</v>
      </c>
      <c r="U54" s="161">
        <v>9.1999999999999998E-2</v>
      </c>
      <c r="V54" s="161">
        <f>ROUND(E54*U54,2)</f>
        <v>5.15</v>
      </c>
      <c r="W54" s="161"/>
      <c r="X54" s="161" t="s">
        <v>225</v>
      </c>
      <c r="Y54" s="161" t="s">
        <v>182</v>
      </c>
      <c r="Z54" s="151"/>
      <c r="AA54" s="151"/>
      <c r="AB54" s="151"/>
      <c r="AC54" s="151"/>
      <c r="AD54" s="151"/>
      <c r="AE54" s="151"/>
      <c r="AF54" s="151"/>
      <c r="AG54" s="151" t="s">
        <v>226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2" x14ac:dyDescent="0.2">
      <c r="A55" s="158"/>
      <c r="B55" s="159"/>
      <c r="C55" s="257" t="s">
        <v>419</v>
      </c>
      <c r="D55" s="258"/>
      <c r="E55" s="258"/>
      <c r="F55" s="258"/>
      <c r="G55" s="258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1"/>
      <c r="AA55" s="151"/>
      <c r="AB55" s="151"/>
      <c r="AC55" s="151"/>
      <c r="AD55" s="151"/>
      <c r="AE55" s="151"/>
      <c r="AF55" s="151"/>
      <c r="AG55" s="151" t="s">
        <v>228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ht="33.75" outlineLevel="1" x14ac:dyDescent="0.2">
      <c r="A56" s="170">
        <v>20</v>
      </c>
      <c r="B56" s="171" t="s">
        <v>420</v>
      </c>
      <c r="C56" s="186" t="s">
        <v>421</v>
      </c>
      <c r="D56" s="172" t="s">
        <v>290</v>
      </c>
      <c r="E56" s="173">
        <v>2</v>
      </c>
      <c r="F56" s="174"/>
      <c r="G56" s="175">
        <f>ROUND(E56*F56,2)</f>
        <v>0</v>
      </c>
      <c r="H56" s="174"/>
      <c r="I56" s="175">
        <f>ROUND(E56*H56,2)</f>
        <v>0</v>
      </c>
      <c r="J56" s="174"/>
      <c r="K56" s="175">
        <f>ROUND(E56*J56,2)</f>
        <v>0</v>
      </c>
      <c r="L56" s="175">
        <v>21</v>
      </c>
      <c r="M56" s="175">
        <f>G56*(1+L56/100)</f>
        <v>0</v>
      </c>
      <c r="N56" s="173">
        <v>0</v>
      </c>
      <c r="O56" s="173">
        <f>ROUND(E56*N56,2)</f>
        <v>0</v>
      </c>
      <c r="P56" s="173">
        <v>0</v>
      </c>
      <c r="Q56" s="173">
        <f>ROUND(E56*P56,2)</f>
        <v>0</v>
      </c>
      <c r="R56" s="175" t="s">
        <v>393</v>
      </c>
      <c r="S56" s="175" t="s">
        <v>179</v>
      </c>
      <c r="T56" s="176" t="s">
        <v>179</v>
      </c>
      <c r="U56" s="161">
        <v>22.355</v>
      </c>
      <c r="V56" s="161">
        <f>ROUND(E56*U56,2)</f>
        <v>44.71</v>
      </c>
      <c r="W56" s="161"/>
      <c r="X56" s="161" t="s">
        <v>225</v>
      </c>
      <c r="Y56" s="161" t="s">
        <v>182</v>
      </c>
      <c r="Z56" s="151"/>
      <c r="AA56" s="151"/>
      <c r="AB56" s="151"/>
      <c r="AC56" s="151"/>
      <c r="AD56" s="151"/>
      <c r="AE56" s="151"/>
      <c r="AF56" s="151"/>
      <c r="AG56" s="151" t="s">
        <v>226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2" x14ac:dyDescent="0.2">
      <c r="A57" s="158"/>
      <c r="B57" s="159"/>
      <c r="C57" s="257" t="s">
        <v>422</v>
      </c>
      <c r="D57" s="258"/>
      <c r="E57" s="258"/>
      <c r="F57" s="258"/>
      <c r="G57" s="258"/>
      <c r="H57" s="161"/>
      <c r="I57" s="161"/>
      <c r="J57" s="161"/>
      <c r="K57" s="161"/>
      <c r="L57" s="161"/>
      <c r="M57" s="161"/>
      <c r="N57" s="160"/>
      <c r="O57" s="160"/>
      <c r="P57" s="160"/>
      <c r="Q57" s="160"/>
      <c r="R57" s="161"/>
      <c r="S57" s="161"/>
      <c r="T57" s="161"/>
      <c r="U57" s="161"/>
      <c r="V57" s="161"/>
      <c r="W57" s="161"/>
      <c r="X57" s="161"/>
      <c r="Y57" s="161"/>
      <c r="Z57" s="151"/>
      <c r="AA57" s="151"/>
      <c r="AB57" s="151"/>
      <c r="AC57" s="151"/>
      <c r="AD57" s="151"/>
      <c r="AE57" s="151"/>
      <c r="AF57" s="151"/>
      <c r="AG57" s="151" t="s">
        <v>228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7">
        <v>21</v>
      </c>
      <c r="B58" s="178" t="s">
        <v>423</v>
      </c>
      <c r="C58" s="185" t="s">
        <v>424</v>
      </c>
      <c r="D58" s="179" t="s">
        <v>290</v>
      </c>
      <c r="E58" s="180">
        <v>1</v>
      </c>
      <c r="F58" s="181"/>
      <c r="G58" s="182">
        <f>ROUND(E58*F58,2)</f>
        <v>0</v>
      </c>
      <c r="H58" s="181"/>
      <c r="I58" s="182">
        <f>ROUND(E58*H58,2)</f>
        <v>0</v>
      </c>
      <c r="J58" s="181"/>
      <c r="K58" s="182">
        <f>ROUND(E58*J58,2)</f>
        <v>0</v>
      </c>
      <c r="L58" s="182">
        <v>21</v>
      </c>
      <c r="M58" s="182">
        <f>G58*(1+L58/100)</f>
        <v>0</v>
      </c>
      <c r="N58" s="180">
        <v>0</v>
      </c>
      <c r="O58" s="180">
        <f>ROUND(E58*N58,2)</f>
        <v>0</v>
      </c>
      <c r="P58" s="180">
        <v>0</v>
      </c>
      <c r="Q58" s="180">
        <f>ROUND(E58*P58,2)</f>
        <v>0</v>
      </c>
      <c r="R58" s="182"/>
      <c r="S58" s="182" t="s">
        <v>268</v>
      </c>
      <c r="T58" s="183" t="s">
        <v>180</v>
      </c>
      <c r="U58" s="161">
        <v>0</v>
      </c>
      <c r="V58" s="161">
        <f>ROUND(E58*U58,2)</f>
        <v>0</v>
      </c>
      <c r="W58" s="161"/>
      <c r="X58" s="161" t="s">
        <v>225</v>
      </c>
      <c r="Y58" s="161" t="s">
        <v>182</v>
      </c>
      <c r="Z58" s="151"/>
      <c r="AA58" s="151"/>
      <c r="AB58" s="151"/>
      <c r="AC58" s="151"/>
      <c r="AD58" s="151"/>
      <c r="AE58" s="151"/>
      <c r="AF58" s="151"/>
      <c r="AG58" s="151" t="s">
        <v>226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7">
        <v>22</v>
      </c>
      <c r="B59" s="178" t="s">
        <v>425</v>
      </c>
      <c r="C59" s="185" t="s">
        <v>426</v>
      </c>
      <c r="D59" s="179" t="s">
        <v>237</v>
      </c>
      <c r="E59" s="180">
        <v>55</v>
      </c>
      <c r="F59" s="181"/>
      <c r="G59" s="182">
        <f>ROUND(E59*F59,2)</f>
        <v>0</v>
      </c>
      <c r="H59" s="181"/>
      <c r="I59" s="182">
        <f>ROUND(E59*H59,2)</f>
        <v>0</v>
      </c>
      <c r="J59" s="181"/>
      <c r="K59" s="182">
        <f>ROUND(E59*J59,2)</f>
        <v>0</v>
      </c>
      <c r="L59" s="182">
        <v>21</v>
      </c>
      <c r="M59" s="182">
        <f>G59*(1+L59/100)</f>
        <v>0</v>
      </c>
      <c r="N59" s="180">
        <v>0</v>
      </c>
      <c r="O59" s="180">
        <f>ROUND(E59*N59,2)</f>
        <v>0</v>
      </c>
      <c r="P59" s="180">
        <v>0</v>
      </c>
      <c r="Q59" s="180">
        <f>ROUND(E59*P59,2)</f>
        <v>0</v>
      </c>
      <c r="R59" s="182" t="s">
        <v>393</v>
      </c>
      <c r="S59" s="182" t="s">
        <v>179</v>
      </c>
      <c r="T59" s="183" t="s">
        <v>179</v>
      </c>
      <c r="U59" s="161">
        <v>2.5999999999999999E-2</v>
      </c>
      <c r="V59" s="161">
        <f>ROUND(E59*U59,2)</f>
        <v>1.43</v>
      </c>
      <c r="W59" s="161"/>
      <c r="X59" s="161" t="s">
        <v>225</v>
      </c>
      <c r="Y59" s="161" t="s">
        <v>182</v>
      </c>
      <c r="Z59" s="151"/>
      <c r="AA59" s="151"/>
      <c r="AB59" s="151"/>
      <c r="AC59" s="151"/>
      <c r="AD59" s="151"/>
      <c r="AE59" s="151"/>
      <c r="AF59" s="151"/>
      <c r="AG59" s="151" t="s">
        <v>226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ht="22.5" outlineLevel="1" x14ac:dyDescent="0.2">
      <c r="A60" s="170">
        <v>23</v>
      </c>
      <c r="B60" s="171" t="s">
        <v>427</v>
      </c>
      <c r="C60" s="186" t="s">
        <v>428</v>
      </c>
      <c r="D60" s="172" t="s">
        <v>299</v>
      </c>
      <c r="E60" s="173">
        <v>54.926000000000002</v>
      </c>
      <c r="F60" s="174"/>
      <c r="G60" s="175">
        <f>ROUND(E60*F60,2)</f>
        <v>0</v>
      </c>
      <c r="H60" s="174"/>
      <c r="I60" s="175">
        <f>ROUND(E60*H60,2)</f>
        <v>0</v>
      </c>
      <c r="J60" s="174"/>
      <c r="K60" s="175">
        <f>ROUND(E60*J60,2)</f>
        <v>0</v>
      </c>
      <c r="L60" s="175">
        <v>21</v>
      </c>
      <c r="M60" s="175">
        <f>G60*(1+L60/100)</f>
        <v>0</v>
      </c>
      <c r="N60" s="173">
        <v>0</v>
      </c>
      <c r="O60" s="173">
        <f>ROUND(E60*N60,2)</f>
        <v>0</v>
      </c>
      <c r="P60" s="173">
        <v>0</v>
      </c>
      <c r="Q60" s="173">
        <f>ROUND(E60*P60,2)</f>
        <v>0</v>
      </c>
      <c r="R60" s="175" t="s">
        <v>393</v>
      </c>
      <c r="S60" s="175" t="s">
        <v>179</v>
      </c>
      <c r="T60" s="176" t="s">
        <v>179</v>
      </c>
      <c r="U60" s="161">
        <v>0.21149999999999999</v>
      </c>
      <c r="V60" s="161">
        <f>ROUND(E60*U60,2)</f>
        <v>11.62</v>
      </c>
      <c r="W60" s="161"/>
      <c r="X60" s="161" t="s">
        <v>225</v>
      </c>
      <c r="Y60" s="161" t="s">
        <v>182</v>
      </c>
      <c r="Z60" s="151"/>
      <c r="AA60" s="151"/>
      <c r="AB60" s="151"/>
      <c r="AC60" s="151"/>
      <c r="AD60" s="151"/>
      <c r="AE60" s="151"/>
      <c r="AF60" s="151"/>
      <c r="AG60" s="151" t="s">
        <v>226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2" x14ac:dyDescent="0.2">
      <c r="A61" s="158"/>
      <c r="B61" s="159"/>
      <c r="C61" s="257" t="s">
        <v>429</v>
      </c>
      <c r="D61" s="258"/>
      <c r="E61" s="258"/>
      <c r="F61" s="258"/>
      <c r="G61" s="258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1"/>
      <c r="AA61" s="151"/>
      <c r="AB61" s="151"/>
      <c r="AC61" s="151"/>
      <c r="AD61" s="151"/>
      <c r="AE61" s="151"/>
      <c r="AF61" s="151"/>
      <c r="AG61" s="151" t="s">
        <v>228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x14ac:dyDescent="0.2">
      <c r="A62" s="3"/>
      <c r="B62" s="4"/>
      <c r="C62" s="187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AE62">
        <v>12</v>
      </c>
      <c r="AF62">
        <v>21</v>
      </c>
      <c r="AG62" t="s">
        <v>160</v>
      </c>
    </row>
    <row r="63" spans="1:60" x14ac:dyDescent="0.2">
      <c r="A63" s="154"/>
      <c r="B63" s="155" t="s">
        <v>28</v>
      </c>
      <c r="C63" s="188"/>
      <c r="D63" s="156"/>
      <c r="E63" s="157"/>
      <c r="F63" s="157"/>
      <c r="G63" s="169">
        <f>G8+G39+G41+G46</f>
        <v>0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AE63">
        <f>SUMIF(L7:L61,AE62,G7:G61)</f>
        <v>0</v>
      </c>
      <c r="AF63">
        <f>SUMIF(L7:L61,AF62,G7:G61)</f>
        <v>0</v>
      </c>
      <c r="AG63" t="s">
        <v>219</v>
      </c>
    </row>
    <row r="64" spans="1:60" x14ac:dyDescent="0.2">
      <c r="C64" s="189"/>
      <c r="D64" s="10"/>
      <c r="AG64" t="s">
        <v>220</v>
      </c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FnNgLJtysjPi+UB4Q1ugOAn6eUnrojiD7LQP18+6xgcNfMtKeDIjPFuzIMPTQftcnO+xA51ScsCWgfOT7frIQ==" saltValue="elGg827uz6gutr34s/v4cA==" spinCount="100000" sheet="1" formatRows="0"/>
  <mergeCells count="18">
    <mergeCell ref="C13:G13"/>
    <mergeCell ref="A1:G1"/>
    <mergeCell ref="C2:G2"/>
    <mergeCell ref="C3:G3"/>
    <mergeCell ref="C4:G4"/>
    <mergeCell ref="C10:G10"/>
    <mergeCell ref="C61:G61"/>
    <mergeCell ref="C16:G16"/>
    <mergeCell ref="C19:G19"/>
    <mergeCell ref="C22:G22"/>
    <mergeCell ref="C27:G27"/>
    <mergeCell ref="C30:G30"/>
    <mergeCell ref="C34:G34"/>
    <mergeCell ref="C37:G37"/>
    <mergeCell ref="C48:G48"/>
    <mergeCell ref="C51:G51"/>
    <mergeCell ref="C55:G55"/>
    <mergeCell ref="C57:G5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EEB06-8F59-44F2-AC74-18786E980D0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7109375" style="125" customWidth="1"/>
    <col min="3" max="3" width="63.28515625" style="125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147</v>
      </c>
      <c r="B1" s="250"/>
      <c r="C1" s="250"/>
      <c r="D1" s="250"/>
      <c r="E1" s="250"/>
      <c r="F1" s="250"/>
      <c r="G1" s="250"/>
      <c r="AG1" t="s">
        <v>148</v>
      </c>
    </row>
    <row r="2" spans="1:60" ht="25.15" customHeight="1" x14ac:dyDescent="0.2">
      <c r="A2" s="50" t="s">
        <v>7</v>
      </c>
      <c r="B2" s="49" t="s">
        <v>42</v>
      </c>
      <c r="C2" s="251" t="s">
        <v>43</v>
      </c>
      <c r="D2" s="252"/>
      <c r="E2" s="252"/>
      <c r="F2" s="252"/>
      <c r="G2" s="253"/>
      <c r="AG2" t="s">
        <v>149</v>
      </c>
    </row>
    <row r="3" spans="1:60" ht="25.15" customHeight="1" x14ac:dyDescent="0.2">
      <c r="A3" s="50" t="s">
        <v>8</v>
      </c>
      <c r="B3" s="49" t="s">
        <v>58</v>
      </c>
      <c r="C3" s="251" t="s">
        <v>59</v>
      </c>
      <c r="D3" s="252"/>
      <c r="E3" s="252"/>
      <c r="F3" s="252"/>
      <c r="G3" s="253"/>
      <c r="AC3" s="125" t="s">
        <v>149</v>
      </c>
      <c r="AG3" t="s">
        <v>150</v>
      </c>
    </row>
    <row r="4" spans="1:60" ht="25.15" customHeight="1" x14ac:dyDescent="0.2">
      <c r="A4" s="144" t="s">
        <v>9</v>
      </c>
      <c r="B4" s="145" t="s">
        <v>52</v>
      </c>
      <c r="C4" s="254" t="s">
        <v>61</v>
      </c>
      <c r="D4" s="255"/>
      <c r="E4" s="255"/>
      <c r="F4" s="255"/>
      <c r="G4" s="256"/>
      <c r="AG4" t="s">
        <v>151</v>
      </c>
    </row>
    <row r="5" spans="1:60" x14ac:dyDescent="0.2">
      <c r="D5" s="10"/>
    </row>
    <row r="6" spans="1:60" ht="38.25" x14ac:dyDescent="0.2">
      <c r="A6" s="147" t="s">
        <v>152</v>
      </c>
      <c r="B6" s="149" t="s">
        <v>153</v>
      </c>
      <c r="C6" s="149" t="s">
        <v>154</v>
      </c>
      <c r="D6" s="148" t="s">
        <v>155</v>
      </c>
      <c r="E6" s="147" t="s">
        <v>156</v>
      </c>
      <c r="F6" s="146" t="s">
        <v>157</v>
      </c>
      <c r="G6" s="147" t="s">
        <v>28</v>
      </c>
      <c r="H6" s="150" t="s">
        <v>29</v>
      </c>
      <c r="I6" s="150" t="s">
        <v>158</v>
      </c>
      <c r="J6" s="150" t="s">
        <v>30</v>
      </c>
      <c r="K6" s="150" t="s">
        <v>159</v>
      </c>
      <c r="L6" s="150" t="s">
        <v>160</v>
      </c>
      <c r="M6" s="150" t="s">
        <v>161</v>
      </c>
      <c r="N6" s="150" t="s">
        <v>162</v>
      </c>
      <c r="O6" s="150" t="s">
        <v>163</v>
      </c>
      <c r="P6" s="150" t="s">
        <v>164</v>
      </c>
      <c r="Q6" s="150" t="s">
        <v>165</v>
      </c>
      <c r="R6" s="150" t="s">
        <v>166</v>
      </c>
      <c r="S6" s="150" t="s">
        <v>167</v>
      </c>
      <c r="T6" s="150" t="s">
        <v>168</v>
      </c>
      <c r="U6" s="150" t="s">
        <v>169</v>
      </c>
      <c r="V6" s="150" t="s">
        <v>170</v>
      </c>
      <c r="W6" s="150" t="s">
        <v>171</v>
      </c>
      <c r="X6" s="150" t="s">
        <v>172</v>
      </c>
      <c r="Y6" s="150" t="s">
        <v>173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63" t="s">
        <v>174</v>
      </c>
      <c r="B8" s="164" t="s">
        <v>120</v>
      </c>
      <c r="C8" s="184" t="s">
        <v>121</v>
      </c>
      <c r="D8" s="165"/>
      <c r="E8" s="166"/>
      <c r="F8" s="167"/>
      <c r="G8" s="167">
        <f>SUMIF(AG9:AG22,"&lt;&gt;NOR",G9:G22)</f>
        <v>0</v>
      </c>
      <c r="H8" s="167"/>
      <c r="I8" s="167">
        <f>SUM(I9:I22)</f>
        <v>0</v>
      </c>
      <c r="J8" s="167"/>
      <c r="K8" s="167">
        <f>SUM(K9:K22)</f>
        <v>0</v>
      </c>
      <c r="L8" s="167"/>
      <c r="M8" s="167">
        <f>SUM(M9:M22)</f>
        <v>0</v>
      </c>
      <c r="N8" s="166"/>
      <c r="O8" s="166">
        <f>SUM(O9:O22)</f>
        <v>0.01</v>
      </c>
      <c r="P8" s="166"/>
      <c r="Q8" s="166">
        <f>SUM(Q9:Q22)</f>
        <v>0</v>
      </c>
      <c r="R8" s="167"/>
      <c r="S8" s="167"/>
      <c r="T8" s="168"/>
      <c r="U8" s="162"/>
      <c r="V8" s="162">
        <f>SUM(V9:V22)</f>
        <v>26.290000000000003</v>
      </c>
      <c r="W8" s="162"/>
      <c r="X8" s="162"/>
      <c r="Y8" s="162"/>
      <c r="AG8" t="s">
        <v>175</v>
      </c>
    </row>
    <row r="9" spans="1:60" outlineLevel="1" x14ac:dyDescent="0.2">
      <c r="A9" s="170">
        <v>1</v>
      </c>
      <c r="B9" s="171" t="s">
        <v>430</v>
      </c>
      <c r="C9" s="186" t="s">
        <v>431</v>
      </c>
      <c r="D9" s="172" t="s">
        <v>237</v>
      </c>
      <c r="E9" s="173">
        <v>51.7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5"/>
      <c r="S9" s="175" t="s">
        <v>268</v>
      </c>
      <c r="T9" s="176" t="s">
        <v>180</v>
      </c>
      <c r="U9" s="161">
        <v>0.23</v>
      </c>
      <c r="V9" s="161">
        <f>ROUND(E9*U9,2)</f>
        <v>11.89</v>
      </c>
      <c r="W9" s="161"/>
      <c r="X9" s="161" t="s">
        <v>225</v>
      </c>
      <c r="Y9" s="161" t="s">
        <v>182</v>
      </c>
      <c r="Z9" s="151"/>
      <c r="AA9" s="151"/>
      <c r="AB9" s="151"/>
      <c r="AC9" s="151"/>
      <c r="AD9" s="151"/>
      <c r="AE9" s="151"/>
      <c r="AF9" s="151"/>
      <c r="AG9" s="151" t="s">
        <v>226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193" t="s">
        <v>432</v>
      </c>
      <c r="D10" s="190"/>
      <c r="E10" s="191"/>
      <c r="F10" s="161"/>
      <c r="G10" s="161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230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7">
        <v>2</v>
      </c>
      <c r="B11" s="178" t="s">
        <v>433</v>
      </c>
      <c r="C11" s="185" t="s">
        <v>434</v>
      </c>
      <c r="D11" s="179" t="s">
        <v>360</v>
      </c>
      <c r="E11" s="180">
        <v>3</v>
      </c>
      <c r="F11" s="181"/>
      <c r="G11" s="182">
        <f>ROUND(E11*F11,2)</f>
        <v>0</v>
      </c>
      <c r="H11" s="181"/>
      <c r="I11" s="182">
        <f>ROUND(E11*H11,2)</f>
        <v>0</v>
      </c>
      <c r="J11" s="181"/>
      <c r="K11" s="182">
        <f>ROUND(E11*J11,2)</f>
        <v>0</v>
      </c>
      <c r="L11" s="182">
        <v>21</v>
      </c>
      <c r="M11" s="182">
        <f>G11*(1+L11/100)</f>
        <v>0</v>
      </c>
      <c r="N11" s="180">
        <v>0</v>
      </c>
      <c r="O11" s="180">
        <f>ROUND(E11*N11,2)</f>
        <v>0</v>
      </c>
      <c r="P11" s="180">
        <v>0</v>
      </c>
      <c r="Q11" s="180">
        <f>ROUND(E11*P11,2)</f>
        <v>0</v>
      </c>
      <c r="R11" s="182"/>
      <c r="S11" s="182" t="s">
        <v>268</v>
      </c>
      <c r="T11" s="183" t="s">
        <v>180</v>
      </c>
      <c r="U11" s="161">
        <v>0.23</v>
      </c>
      <c r="V11" s="161">
        <f>ROUND(E11*U11,2)</f>
        <v>0.69</v>
      </c>
      <c r="W11" s="161"/>
      <c r="X11" s="161" t="s">
        <v>225</v>
      </c>
      <c r="Y11" s="161" t="s">
        <v>182</v>
      </c>
      <c r="Z11" s="151"/>
      <c r="AA11" s="151"/>
      <c r="AB11" s="151"/>
      <c r="AC11" s="151"/>
      <c r="AD11" s="151"/>
      <c r="AE11" s="151"/>
      <c r="AF11" s="151"/>
      <c r="AG11" s="151" t="s">
        <v>226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0">
        <v>3</v>
      </c>
      <c r="B12" s="171" t="s">
        <v>435</v>
      </c>
      <c r="C12" s="186" t="s">
        <v>436</v>
      </c>
      <c r="D12" s="172" t="s">
        <v>237</v>
      </c>
      <c r="E12" s="173">
        <v>51.7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3">
        <v>0</v>
      </c>
      <c r="O12" s="173">
        <f>ROUND(E12*N12,2)</f>
        <v>0</v>
      </c>
      <c r="P12" s="173">
        <v>0</v>
      </c>
      <c r="Q12" s="173">
        <f>ROUND(E12*P12,2)</f>
        <v>0</v>
      </c>
      <c r="R12" s="175" t="s">
        <v>393</v>
      </c>
      <c r="S12" s="175" t="s">
        <v>179</v>
      </c>
      <c r="T12" s="176" t="s">
        <v>179</v>
      </c>
      <c r="U12" s="161">
        <v>7.9000000000000001E-2</v>
      </c>
      <c r="V12" s="161">
        <f>ROUND(E12*U12,2)</f>
        <v>4.08</v>
      </c>
      <c r="W12" s="161"/>
      <c r="X12" s="161" t="s">
        <v>225</v>
      </c>
      <c r="Y12" s="161" t="s">
        <v>182</v>
      </c>
      <c r="Z12" s="151"/>
      <c r="AA12" s="151"/>
      <c r="AB12" s="151"/>
      <c r="AC12" s="151"/>
      <c r="AD12" s="151"/>
      <c r="AE12" s="151"/>
      <c r="AF12" s="151"/>
      <c r="AG12" s="151" t="s">
        <v>226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2" x14ac:dyDescent="0.2">
      <c r="A13" s="158"/>
      <c r="B13" s="159"/>
      <c r="C13" s="257" t="s">
        <v>419</v>
      </c>
      <c r="D13" s="258"/>
      <c r="E13" s="258"/>
      <c r="F13" s="258"/>
      <c r="G13" s="258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228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77">
        <v>4</v>
      </c>
      <c r="B14" s="178" t="s">
        <v>425</v>
      </c>
      <c r="C14" s="185" t="s">
        <v>426</v>
      </c>
      <c r="D14" s="179" t="s">
        <v>237</v>
      </c>
      <c r="E14" s="180">
        <v>52</v>
      </c>
      <c r="F14" s="181"/>
      <c r="G14" s="182">
        <f>ROUND(E14*F14,2)</f>
        <v>0</v>
      </c>
      <c r="H14" s="181"/>
      <c r="I14" s="182">
        <f>ROUND(E14*H14,2)</f>
        <v>0</v>
      </c>
      <c r="J14" s="181"/>
      <c r="K14" s="182">
        <f>ROUND(E14*J14,2)</f>
        <v>0</v>
      </c>
      <c r="L14" s="182">
        <v>21</v>
      </c>
      <c r="M14" s="182">
        <f>G14*(1+L14/100)</f>
        <v>0</v>
      </c>
      <c r="N14" s="180">
        <v>0</v>
      </c>
      <c r="O14" s="180">
        <f>ROUND(E14*N14,2)</f>
        <v>0</v>
      </c>
      <c r="P14" s="180">
        <v>0</v>
      </c>
      <c r="Q14" s="180">
        <f>ROUND(E14*P14,2)</f>
        <v>0</v>
      </c>
      <c r="R14" s="182" t="s">
        <v>393</v>
      </c>
      <c r="S14" s="182" t="s">
        <v>179</v>
      </c>
      <c r="T14" s="183" t="s">
        <v>179</v>
      </c>
      <c r="U14" s="161">
        <v>2.5999999999999999E-2</v>
      </c>
      <c r="V14" s="161">
        <f>ROUND(E14*U14,2)</f>
        <v>1.35</v>
      </c>
      <c r="W14" s="161"/>
      <c r="X14" s="161" t="s">
        <v>225</v>
      </c>
      <c r="Y14" s="161" t="s">
        <v>182</v>
      </c>
      <c r="Z14" s="151"/>
      <c r="AA14" s="151"/>
      <c r="AB14" s="151"/>
      <c r="AC14" s="151"/>
      <c r="AD14" s="151"/>
      <c r="AE14" s="151"/>
      <c r="AF14" s="151"/>
      <c r="AG14" s="151" t="s">
        <v>226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0">
        <v>5</v>
      </c>
      <c r="B15" s="171" t="s">
        <v>427</v>
      </c>
      <c r="C15" s="186" t="s">
        <v>428</v>
      </c>
      <c r="D15" s="172" t="s">
        <v>299</v>
      </c>
      <c r="E15" s="173">
        <v>24.5215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3">
        <v>0</v>
      </c>
      <c r="O15" s="173">
        <f>ROUND(E15*N15,2)</f>
        <v>0</v>
      </c>
      <c r="P15" s="173">
        <v>0</v>
      </c>
      <c r="Q15" s="173">
        <f>ROUND(E15*P15,2)</f>
        <v>0</v>
      </c>
      <c r="R15" s="175" t="s">
        <v>393</v>
      </c>
      <c r="S15" s="175" t="s">
        <v>179</v>
      </c>
      <c r="T15" s="176" t="s">
        <v>179</v>
      </c>
      <c r="U15" s="161">
        <v>0.21149999999999999</v>
      </c>
      <c r="V15" s="161">
        <f>ROUND(E15*U15,2)</f>
        <v>5.19</v>
      </c>
      <c r="W15" s="161"/>
      <c r="X15" s="161" t="s">
        <v>225</v>
      </c>
      <c r="Y15" s="161" t="s">
        <v>182</v>
      </c>
      <c r="Z15" s="151"/>
      <c r="AA15" s="151"/>
      <c r="AB15" s="151"/>
      <c r="AC15" s="151"/>
      <c r="AD15" s="151"/>
      <c r="AE15" s="151"/>
      <c r="AF15" s="151"/>
      <c r="AG15" s="151" t="s">
        <v>263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2" x14ac:dyDescent="0.2">
      <c r="A16" s="158"/>
      <c r="B16" s="159"/>
      <c r="C16" s="257" t="s">
        <v>429</v>
      </c>
      <c r="D16" s="258"/>
      <c r="E16" s="258"/>
      <c r="F16" s="258"/>
      <c r="G16" s="258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228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2" x14ac:dyDescent="0.2">
      <c r="A17" s="158"/>
      <c r="B17" s="159"/>
      <c r="C17" s="259" t="s">
        <v>437</v>
      </c>
      <c r="D17" s="260"/>
      <c r="E17" s="260"/>
      <c r="F17" s="260"/>
      <c r="G17" s="260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304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70">
        <v>6</v>
      </c>
      <c r="B18" s="171" t="s">
        <v>438</v>
      </c>
      <c r="C18" s="186" t="s">
        <v>439</v>
      </c>
      <c r="D18" s="172" t="s">
        <v>440</v>
      </c>
      <c r="E18" s="173">
        <v>1</v>
      </c>
      <c r="F18" s="174"/>
      <c r="G18" s="175">
        <f>ROUND(E18*F18,2)</f>
        <v>0</v>
      </c>
      <c r="H18" s="174"/>
      <c r="I18" s="175">
        <f>ROUND(E18*H18,2)</f>
        <v>0</v>
      </c>
      <c r="J18" s="174"/>
      <c r="K18" s="175">
        <f>ROUND(E18*J18,2)</f>
        <v>0</v>
      </c>
      <c r="L18" s="175">
        <v>21</v>
      </c>
      <c r="M18" s="175">
        <f>G18*(1+L18/100)</f>
        <v>0</v>
      </c>
      <c r="N18" s="173">
        <v>0</v>
      </c>
      <c r="O18" s="173">
        <f>ROUND(E18*N18,2)</f>
        <v>0</v>
      </c>
      <c r="P18" s="173">
        <v>0</v>
      </c>
      <c r="Q18" s="173">
        <f>ROUND(E18*P18,2)</f>
        <v>0</v>
      </c>
      <c r="R18" s="175"/>
      <c r="S18" s="175" t="s">
        <v>268</v>
      </c>
      <c r="T18" s="176" t="s">
        <v>180</v>
      </c>
      <c r="U18" s="161">
        <v>0.20200000000000001</v>
      </c>
      <c r="V18" s="161">
        <f>ROUND(E18*U18,2)</f>
        <v>0.2</v>
      </c>
      <c r="W18" s="161"/>
      <c r="X18" s="161" t="s">
        <v>225</v>
      </c>
      <c r="Y18" s="161" t="s">
        <v>182</v>
      </c>
      <c r="Z18" s="151"/>
      <c r="AA18" s="151"/>
      <c r="AB18" s="151"/>
      <c r="AC18" s="151"/>
      <c r="AD18" s="151"/>
      <c r="AE18" s="151"/>
      <c r="AF18" s="151"/>
      <c r="AG18" s="151" t="s">
        <v>226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2" x14ac:dyDescent="0.2">
      <c r="A19" s="158"/>
      <c r="B19" s="159"/>
      <c r="C19" s="193" t="s">
        <v>441</v>
      </c>
      <c r="D19" s="190"/>
      <c r="E19" s="191">
        <v>1</v>
      </c>
      <c r="F19" s="161"/>
      <c r="G19" s="161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230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7">
        <v>7</v>
      </c>
      <c r="B20" s="178" t="s">
        <v>442</v>
      </c>
      <c r="C20" s="185" t="s">
        <v>443</v>
      </c>
      <c r="D20" s="179" t="s">
        <v>290</v>
      </c>
      <c r="E20" s="180">
        <v>1</v>
      </c>
      <c r="F20" s="181"/>
      <c r="G20" s="182">
        <f>ROUND(E20*F20,2)</f>
        <v>0</v>
      </c>
      <c r="H20" s="181"/>
      <c r="I20" s="182">
        <f>ROUND(E20*H20,2)</f>
        <v>0</v>
      </c>
      <c r="J20" s="181"/>
      <c r="K20" s="182">
        <f>ROUND(E20*J20,2)</f>
        <v>0</v>
      </c>
      <c r="L20" s="182">
        <v>21</v>
      </c>
      <c r="M20" s="182">
        <f>G20*(1+L20/100)</f>
        <v>0</v>
      </c>
      <c r="N20" s="180">
        <v>1.4069999999999999E-2</v>
      </c>
      <c r="O20" s="180">
        <f>ROUND(E20*N20,2)</f>
        <v>0.01</v>
      </c>
      <c r="P20" s="180">
        <v>0</v>
      </c>
      <c r="Q20" s="180">
        <f>ROUND(E20*P20,2)</f>
        <v>0</v>
      </c>
      <c r="R20" s="182" t="s">
        <v>393</v>
      </c>
      <c r="S20" s="182" t="s">
        <v>179</v>
      </c>
      <c r="T20" s="183" t="s">
        <v>179</v>
      </c>
      <c r="U20" s="161">
        <v>1.302</v>
      </c>
      <c r="V20" s="161">
        <f>ROUND(E20*U20,2)</f>
        <v>1.3</v>
      </c>
      <c r="W20" s="161"/>
      <c r="X20" s="161" t="s">
        <v>225</v>
      </c>
      <c r="Y20" s="161" t="s">
        <v>182</v>
      </c>
      <c r="Z20" s="151"/>
      <c r="AA20" s="151"/>
      <c r="AB20" s="151"/>
      <c r="AC20" s="151"/>
      <c r="AD20" s="151"/>
      <c r="AE20" s="151"/>
      <c r="AF20" s="151"/>
      <c r="AG20" s="151" t="s">
        <v>263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0">
        <v>8</v>
      </c>
      <c r="B21" s="171" t="s">
        <v>444</v>
      </c>
      <c r="C21" s="186" t="s">
        <v>445</v>
      </c>
      <c r="D21" s="172" t="s">
        <v>440</v>
      </c>
      <c r="E21" s="173">
        <v>1</v>
      </c>
      <c r="F21" s="174"/>
      <c r="G21" s="175">
        <f>ROUND(E21*F21,2)</f>
        <v>0</v>
      </c>
      <c r="H21" s="174"/>
      <c r="I21" s="175">
        <f>ROUND(E21*H21,2)</f>
        <v>0</v>
      </c>
      <c r="J21" s="174"/>
      <c r="K21" s="175">
        <f>ROUND(E21*J21,2)</f>
        <v>0</v>
      </c>
      <c r="L21" s="175">
        <v>21</v>
      </c>
      <c r="M21" s="175">
        <f>G21*(1+L21/100)</f>
        <v>0</v>
      </c>
      <c r="N21" s="173">
        <v>0</v>
      </c>
      <c r="O21" s="173">
        <f>ROUND(E21*N21,2)</f>
        <v>0</v>
      </c>
      <c r="P21" s="173">
        <v>0</v>
      </c>
      <c r="Q21" s="173">
        <f>ROUND(E21*P21,2)</f>
        <v>0</v>
      </c>
      <c r="R21" s="175"/>
      <c r="S21" s="175" t="s">
        <v>268</v>
      </c>
      <c r="T21" s="176" t="s">
        <v>180</v>
      </c>
      <c r="U21" s="161">
        <v>1.587</v>
      </c>
      <c r="V21" s="161">
        <f>ROUND(E21*U21,2)</f>
        <v>1.59</v>
      </c>
      <c r="W21" s="161"/>
      <c r="X21" s="161" t="s">
        <v>225</v>
      </c>
      <c r="Y21" s="161" t="s">
        <v>182</v>
      </c>
      <c r="Z21" s="151"/>
      <c r="AA21" s="151"/>
      <c r="AB21" s="151"/>
      <c r="AC21" s="151"/>
      <c r="AD21" s="151"/>
      <c r="AE21" s="151"/>
      <c r="AF21" s="151"/>
      <c r="AG21" s="151" t="s">
        <v>226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2" x14ac:dyDescent="0.2">
      <c r="A22" s="158"/>
      <c r="B22" s="159"/>
      <c r="C22" s="193" t="s">
        <v>271</v>
      </c>
      <c r="D22" s="190"/>
      <c r="E22" s="191"/>
      <c r="F22" s="161"/>
      <c r="G22" s="161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230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x14ac:dyDescent="0.2">
      <c r="A23" s="3"/>
      <c r="B23" s="4"/>
      <c r="C23" s="187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E23">
        <v>12</v>
      </c>
      <c r="AF23">
        <v>21</v>
      </c>
      <c r="AG23" t="s">
        <v>160</v>
      </c>
    </row>
    <row r="24" spans="1:60" x14ac:dyDescent="0.2">
      <c r="A24" s="154"/>
      <c r="B24" s="155" t="s">
        <v>28</v>
      </c>
      <c r="C24" s="188"/>
      <c r="D24" s="156"/>
      <c r="E24" s="157"/>
      <c r="F24" s="157"/>
      <c r="G24" s="169">
        <f>G8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E24">
        <f>SUMIF(L7:L22,AE23,G7:G22)</f>
        <v>0</v>
      </c>
      <c r="AF24">
        <f>SUMIF(L7:L22,AF23,G7:G22)</f>
        <v>0</v>
      </c>
      <c r="AG24" t="s">
        <v>219</v>
      </c>
    </row>
    <row r="25" spans="1:60" x14ac:dyDescent="0.2">
      <c r="C25" s="189"/>
      <c r="D25" s="10"/>
      <c r="AG25" t="s">
        <v>220</v>
      </c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X1vFRzeH8Rsor+7mQ0jr+Kju5WtmZdZKDvwUh7pIWaPAPz80M2rAG2D3o4g3mmj9dibU8En4l304cMMSx9hFQ==" saltValue="aJaUdJCD61Go4iSPV2sNbg==" spinCount="100000" sheet="1" formatRows="0"/>
  <mergeCells count="7">
    <mergeCell ref="C17:G17"/>
    <mergeCell ref="A1:G1"/>
    <mergeCell ref="C2:G2"/>
    <mergeCell ref="C3:G3"/>
    <mergeCell ref="C4:G4"/>
    <mergeCell ref="C13:G13"/>
    <mergeCell ref="C16:G1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649D7-80B1-4FB0-AC72-AFB0765E8EE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5" customWidth="1"/>
    <col min="3" max="3" width="63.28515625" style="125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0" t="s">
        <v>147</v>
      </c>
      <c r="B1" s="250"/>
      <c r="C1" s="250"/>
      <c r="D1" s="250"/>
      <c r="E1" s="250"/>
      <c r="F1" s="250"/>
      <c r="G1" s="250"/>
      <c r="AG1" t="s">
        <v>148</v>
      </c>
    </row>
    <row r="2" spans="1:60" ht="25.15" customHeight="1" x14ac:dyDescent="0.2">
      <c r="A2" s="50" t="s">
        <v>7</v>
      </c>
      <c r="B2" s="49" t="s">
        <v>42</v>
      </c>
      <c r="C2" s="251" t="s">
        <v>43</v>
      </c>
      <c r="D2" s="252"/>
      <c r="E2" s="252"/>
      <c r="F2" s="252"/>
      <c r="G2" s="253"/>
      <c r="AG2" t="s">
        <v>149</v>
      </c>
    </row>
    <row r="3" spans="1:60" ht="25.15" customHeight="1" x14ac:dyDescent="0.2">
      <c r="A3" s="50" t="s">
        <v>8</v>
      </c>
      <c r="B3" s="49" t="s">
        <v>62</v>
      </c>
      <c r="C3" s="251" t="s">
        <v>63</v>
      </c>
      <c r="D3" s="252"/>
      <c r="E3" s="252"/>
      <c r="F3" s="252"/>
      <c r="G3" s="253"/>
      <c r="AC3" s="125" t="s">
        <v>149</v>
      </c>
      <c r="AG3" t="s">
        <v>150</v>
      </c>
    </row>
    <row r="4" spans="1:60" ht="25.15" customHeight="1" x14ac:dyDescent="0.2">
      <c r="A4" s="144" t="s">
        <v>9</v>
      </c>
      <c r="B4" s="145" t="s">
        <v>52</v>
      </c>
      <c r="C4" s="254" t="s">
        <v>64</v>
      </c>
      <c r="D4" s="255"/>
      <c r="E4" s="255"/>
      <c r="F4" s="255"/>
      <c r="G4" s="256"/>
      <c r="AG4" t="s">
        <v>151</v>
      </c>
    </row>
    <row r="5" spans="1:60" x14ac:dyDescent="0.2">
      <c r="D5" s="10"/>
    </row>
    <row r="6" spans="1:60" ht="38.25" x14ac:dyDescent="0.2">
      <c r="A6" s="147" t="s">
        <v>152</v>
      </c>
      <c r="B6" s="149" t="s">
        <v>153</v>
      </c>
      <c r="C6" s="149" t="s">
        <v>154</v>
      </c>
      <c r="D6" s="148" t="s">
        <v>155</v>
      </c>
      <c r="E6" s="147" t="s">
        <v>156</v>
      </c>
      <c r="F6" s="146" t="s">
        <v>157</v>
      </c>
      <c r="G6" s="147" t="s">
        <v>28</v>
      </c>
      <c r="H6" s="150" t="s">
        <v>29</v>
      </c>
      <c r="I6" s="150" t="s">
        <v>158</v>
      </c>
      <c r="J6" s="150" t="s">
        <v>30</v>
      </c>
      <c r="K6" s="150" t="s">
        <v>159</v>
      </c>
      <c r="L6" s="150" t="s">
        <v>160</v>
      </c>
      <c r="M6" s="150" t="s">
        <v>161</v>
      </c>
      <c r="N6" s="150" t="s">
        <v>162</v>
      </c>
      <c r="O6" s="150" t="s">
        <v>163</v>
      </c>
      <c r="P6" s="150" t="s">
        <v>164</v>
      </c>
      <c r="Q6" s="150" t="s">
        <v>165</v>
      </c>
      <c r="R6" s="150" t="s">
        <v>166</v>
      </c>
      <c r="S6" s="150" t="s">
        <v>167</v>
      </c>
      <c r="T6" s="150" t="s">
        <v>168</v>
      </c>
      <c r="U6" s="150" t="s">
        <v>169</v>
      </c>
      <c r="V6" s="150" t="s">
        <v>170</v>
      </c>
      <c r="W6" s="150" t="s">
        <v>171</v>
      </c>
      <c r="X6" s="150" t="s">
        <v>172</v>
      </c>
      <c r="Y6" s="150" t="s">
        <v>173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63" t="s">
        <v>174</v>
      </c>
      <c r="B8" s="164" t="s">
        <v>110</v>
      </c>
      <c r="C8" s="184" t="s">
        <v>111</v>
      </c>
      <c r="D8" s="165"/>
      <c r="E8" s="166"/>
      <c r="F8" s="167"/>
      <c r="G8" s="167">
        <f>SUMIF(AG9:AG24,"&lt;&gt;NOR",G9:G24)</f>
        <v>0</v>
      </c>
      <c r="H8" s="167"/>
      <c r="I8" s="167">
        <f>SUM(I9:I24)</f>
        <v>0</v>
      </c>
      <c r="J8" s="167"/>
      <c r="K8" s="167">
        <f>SUM(K9:K24)</f>
        <v>0</v>
      </c>
      <c r="L8" s="167"/>
      <c r="M8" s="167">
        <f>SUM(M9:M24)</f>
        <v>0</v>
      </c>
      <c r="N8" s="166"/>
      <c r="O8" s="166">
        <f>SUM(O9:O24)</f>
        <v>0</v>
      </c>
      <c r="P8" s="166"/>
      <c r="Q8" s="166">
        <f>SUM(Q9:Q24)</f>
        <v>0</v>
      </c>
      <c r="R8" s="167"/>
      <c r="S8" s="167"/>
      <c r="T8" s="168"/>
      <c r="U8" s="162"/>
      <c r="V8" s="162">
        <f>SUM(V9:V24)</f>
        <v>10.19</v>
      </c>
      <c r="W8" s="162"/>
      <c r="X8" s="162"/>
      <c r="Y8" s="162"/>
      <c r="AG8" t="s">
        <v>175</v>
      </c>
    </row>
    <row r="9" spans="1:60" outlineLevel="1" x14ac:dyDescent="0.2">
      <c r="A9" s="177">
        <v>1</v>
      </c>
      <c r="B9" s="178" t="s">
        <v>446</v>
      </c>
      <c r="C9" s="185" t="s">
        <v>447</v>
      </c>
      <c r="D9" s="179" t="s">
        <v>448</v>
      </c>
      <c r="E9" s="180">
        <v>0.3</v>
      </c>
      <c r="F9" s="181"/>
      <c r="G9" s="182">
        <f>ROUND(E9*F9,2)</f>
        <v>0</v>
      </c>
      <c r="H9" s="181"/>
      <c r="I9" s="182">
        <f>ROUND(E9*H9,2)</f>
        <v>0</v>
      </c>
      <c r="J9" s="181"/>
      <c r="K9" s="182">
        <f>ROUND(E9*J9,2)</f>
        <v>0</v>
      </c>
      <c r="L9" s="182">
        <v>21</v>
      </c>
      <c r="M9" s="182">
        <f>G9*(1+L9/100)</f>
        <v>0</v>
      </c>
      <c r="N9" s="180">
        <v>0</v>
      </c>
      <c r="O9" s="180">
        <f>ROUND(E9*N9,2)</f>
        <v>0</v>
      </c>
      <c r="P9" s="180">
        <v>0</v>
      </c>
      <c r="Q9" s="180">
        <f>ROUND(E9*P9,2)</f>
        <v>0</v>
      </c>
      <c r="R9" s="182" t="s">
        <v>293</v>
      </c>
      <c r="S9" s="182" t="s">
        <v>179</v>
      </c>
      <c r="T9" s="183" t="s">
        <v>179</v>
      </c>
      <c r="U9" s="161">
        <v>0</v>
      </c>
      <c r="V9" s="161">
        <f>ROUND(E9*U9,2)</f>
        <v>0</v>
      </c>
      <c r="W9" s="161"/>
      <c r="X9" s="161" t="s">
        <v>269</v>
      </c>
      <c r="Y9" s="161" t="s">
        <v>182</v>
      </c>
      <c r="Z9" s="151"/>
      <c r="AA9" s="151"/>
      <c r="AB9" s="151"/>
      <c r="AC9" s="151"/>
      <c r="AD9" s="151"/>
      <c r="AE9" s="151"/>
      <c r="AF9" s="151"/>
      <c r="AG9" s="151" t="s">
        <v>270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77">
        <v>2</v>
      </c>
      <c r="B10" s="178" t="s">
        <v>449</v>
      </c>
      <c r="C10" s="185" t="s">
        <v>450</v>
      </c>
      <c r="D10" s="179" t="s">
        <v>241</v>
      </c>
      <c r="E10" s="180">
        <v>2</v>
      </c>
      <c r="F10" s="181"/>
      <c r="G10" s="182">
        <f>ROUND(E10*F10,2)</f>
        <v>0</v>
      </c>
      <c r="H10" s="181"/>
      <c r="I10" s="182">
        <f>ROUND(E10*H10,2)</f>
        <v>0</v>
      </c>
      <c r="J10" s="181"/>
      <c r="K10" s="182">
        <f>ROUND(E10*J10,2)</f>
        <v>0</v>
      </c>
      <c r="L10" s="182">
        <v>21</v>
      </c>
      <c r="M10" s="182">
        <f>G10*(1+L10/100)</f>
        <v>0</v>
      </c>
      <c r="N10" s="180">
        <v>0</v>
      </c>
      <c r="O10" s="180">
        <f>ROUND(E10*N10,2)</f>
        <v>0</v>
      </c>
      <c r="P10" s="180">
        <v>0</v>
      </c>
      <c r="Q10" s="180">
        <f>ROUND(E10*P10,2)</f>
        <v>0</v>
      </c>
      <c r="R10" s="182"/>
      <c r="S10" s="182" t="s">
        <v>268</v>
      </c>
      <c r="T10" s="183" t="s">
        <v>180</v>
      </c>
      <c r="U10" s="161">
        <v>0</v>
      </c>
      <c r="V10" s="161">
        <f>ROUND(E10*U10,2)</f>
        <v>0</v>
      </c>
      <c r="W10" s="161"/>
      <c r="X10" s="161" t="s">
        <v>225</v>
      </c>
      <c r="Y10" s="161" t="s">
        <v>182</v>
      </c>
      <c r="Z10" s="151"/>
      <c r="AA10" s="151"/>
      <c r="AB10" s="151"/>
      <c r="AC10" s="151"/>
      <c r="AD10" s="151"/>
      <c r="AE10" s="151"/>
      <c r="AF10" s="151"/>
      <c r="AG10" s="151" t="s">
        <v>226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0">
        <v>3</v>
      </c>
      <c r="B11" s="171" t="s">
        <v>451</v>
      </c>
      <c r="C11" s="186" t="s">
        <v>452</v>
      </c>
      <c r="D11" s="172" t="s">
        <v>223</v>
      </c>
      <c r="E11" s="173">
        <v>40</v>
      </c>
      <c r="F11" s="174"/>
      <c r="G11" s="175">
        <f>ROUND(E11*F11,2)</f>
        <v>0</v>
      </c>
      <c r="H11" s="174"/>
      <c r="I11" s="175">
        <f>ROUND(E11*H11,2)</f>
        <v>0</v>
      </c>
      <c r="J11" s="174"/>
      <c r="K11" s="175">
        <f>ROUND(E11*J11,2)</f>
        <v>0</v>
      </c>
      <c r="L11" s="175">
        <v>21</v>
      </c>
      <c r="M11" s="175">
        <f>G11*(1+L11/100)</f>
        <v>0</v>
      </c>
      <c r="N11" s="173">
        <v>0</v>
      </c>
      <c r="O11" s="173">
        <f>ROUND(E11*N11,2)</f>
        <v>0</v>
      </c>
      <c r="P11" s="173">
        <v>0</v>
      </c>
      <c r="Q11" s="173">
        <f>ROUND(E11*P11,2)</f>
        <v>0</v>
      </c>
      <c r="R11" s="175" t="s">
        <v>453</v>
      </c>
      <c r="S11" s="175" t="s">
        <v>179</v>
      </c>
      <c r="T11" s="176" t="s">
        <v>179</v>
      </c>
      <c r="U11" s="161">
        <v>0.06</v>
      </c>
      <c r="V11" s="161">
        <f>ROUND(E11*U11,2)</f>
        <v>2.4</v>
      </c>
      <c r="W11" s="161"/>
      <c r="X11" s="161" t="s">
        <v>225</v>
      </c>
      <c r="Y11" s="161" t="s">
        <v>182</v>
      </c>
      <c r="Z11" s="151"/>
      <c r="AA11" s="151"/>
      <c r="AB11" s="151"/>
      <c r="AC11" s="151"/>
      <c r="AD11" s="151"/>
      <c r="AE11" s="151"/>
      <c r="AF11" s="151"/>
      <c r="AG11" s="151" t="s">
        <v>226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2" x14ac:dyDescent="0.2">
      <c r="A12" s="158"/>
      <c r="B12" s="159"/>
      <c r="C12" s="257" t="s">
        <v>454</v>
      </c>
      <c r="D12" s="258"/>
      <c r="E12" s="258"/>
      <c r="F12" s="258"/>
      <c r="G12" s="258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228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 x14ac:dyDescent="0.2">
      <c r="A13" s="170">
        <v>4</v>
      </c>
      <c r="B13" s="171" t="s">
        <v>455</v>
      </c>
      <c r="C13" s="186" t="s">
        <v>456</v>
      </c>
      <c r="D13" s="172" t="s">
        <v>223</v>
      </c>
      <c r="E13" s="173">
        <v>40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3">
        <v>0</v>
      </c>
      <c r="O13" s="173">
        <f>ROUND(E13*N13,2)</f>
        <v>0</v>
      </c>
      <c r="P13" s="173">
        <v>0</v>
      </c>
      <c r="Q13" s="173">
        <f>ROUND(E13*P13,2)</f>
        <v>0</v>
      </c>
      <c r="R13" s="175" t="s">
        <v>242</v>
      </c>
      <c r="S13" s="175" t="s">
        <v>179</v>
      </c>
      <c r="T13" s="176" t="s">
        <v>179</v>
      </c>
      <c r="U13" s="161">
        <v>0.13</v>
      </c>
      <c r="V13" s="161">
        <f>ROUND(E13*U13,2)</f>
        <v>5.2</v>
      </c>
      <c r="W13" s="161"/>
      <c r="X13" s="161" t="s">
        <v>225</v>
      </c>
      <c r="Y13" s="161" t="s">
        <v>182</v>
      </c>
      <c r="Z13" s="151"/>
      <c r="AA13" s="151"/>
      <c r="AB13" s="151"/>
      <c r="AC13" s="151"/>
      <c r="AD13" s="151"/>
      <c r="AE13" s="151"/>
      <c r="AF13" s="151"/>
      <c r="AG13" s="151" t="s">
        <v>226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2.5" outlineLevel="2" x14ac:dyDescent="0.2">
      <c r="A14" s="158"/>
      <c r="B14" s="159"/>
      <c r="C14" s="257" t="s">
        <v>457</v>
      </c>
      <c r="D14" s="258"/>
      <c r="E14" s="258"/>
      <c r="F14" s="258"/>
      <c r="G14" s="258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228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92" t="str">
        <f>C14</f>
        <v>s případným nutným přemístěním hromad nebo dočasných skládek na místo potřeby ze vzdálenosti do 30 m, v rovině nebo ve svahu do 1 : 5,</v>
      </c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0">
        <v>5</v>
      </c>
      <c r="B15" s="171" t="s">
        <v>458</v>
      </c>
      <c r="C15" s="186" t="s">
        <v>459</v>
      </c>
      <c r="D15" s="172" t="s">
        <v>223</v>
      </c>
      <c r="E15" s="173">
        <v>40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3">
        <v>0</v>
      </c>
      <c r="O15" s="173">
        <f>ROUND(E15*N15,2)</f>
        <v>0</v>
      </c>
      <c r="P15" s="173">
        <v>0</v>
      </c>
      <c r="Q15" s="173">
        <f>ROUND(E15*P15,2)</f>
        <v>0</v>
      </c>
      <c r="R15" s="175" t="s">
        <v>453</v>
      </c>
      <c r="S15" s="175" t="s">
        <v>179</v>
      </c>
      <c r="T15" s="176" t="s">
        <v>179</v>
      </c>
      <c r="U15" s="161">
        <v>3.5000000000000001E-3</v>
      </c>
      <c r="V15" s="161">
        <f>ROUND(E15*U15,2)</f>
        <v>0.14000000000000001</v>
      </c>
      <c r="W15" s="161"/>
      <c r="X15" s="161" t="s">
        <v>225</v>
      </c>
      <c r="Y15" s="161" t="s">
        <v>182</v>
      </c>
      <c r="Z15" s="151"/>
      <c r="AA15" s="151"/>
      <c r="AB15" s="151"/>
      <c r="AC15" s="151"/>
      <c r="AD15" s="151"/>
      <c r="AE15" s="151"/>
      <c r="AF15" s="151"/>
      <c r="AG15" s="151" t="s">
        <v>226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2" x14ac:dyDescent="0.2">
      <c r="A16" s="158"/>
      <c r="B16" s="159"/>
      <c r="C16" s="257" t="s">
        <v>460</v>
      </c>
      <c r="D16" s="258"/>
      <c r="E16" s="258"/>
      <c r="F16" s="258"/>
      <c r="G16" s="258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228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0">
        <v>6</v>
      </c>
      <c r="B17" s="171" t="s">
        <v>461</v>
      </c>
      <c r="C17" s="186" t="s">
        <v>462</v>
      </c>
      <c r="D17" s="172" t="s">
        <v>299</v>
      </c>
      <c r="E17" s="173">
        <v>1E-4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3">
        <v>0</v>
      </c>
      <c r="O17" s="173">
        <f>ROUND(E17*N17,2)</f>
        <v>0</v>
      </c>
      <c r="P17" s="173">
        <v>0</v>
      </c>
      <c r="Q17" s="173">
        <f>ROUND(E17*P17,2)</f>
        <v>0</v>
      </c>
      <c r="R17" s="175" t="s">
        <v>453</v>
      </c>
      <c r="S17" s="175" t="s">
        <v>179</v>
      </c>
      <c r="T17" s="176" t="s">
        <v>179</v>
      </c>
      <c r="U17" s="161">
        <v>21.428999999999998</v>
      </c>
      <c r="V17" s="161">
        <f>ROUND(E17*U17,2)</f>
        <v>0</v>
      </c>
      <c r="W17" s="161"/>
      <c r="X17" s="161" t="s">
        <v>225</v>
      </c>
      <c r="Y17" s="161" t="s">
        <v>182</v>
      </c>
      <c r="Z17" s="151"/>
      <c r="AA17" s="151"/>
      <c r="AB17" s="151"/>
      <c r="AC17" s="151"/>
      <c r="AD17" s="151"/>
      <c r="AE17" s="151"/>
      <c r="AF17" s="151"/>
      <c r="AG17" s="151" t="s">
        <v>226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2" x14ac:dyDescent="0.2">
      <c r="A18" s="158"/>
      <c r="B18" s="159"/>
      <c r="C18" s="257" t="s">
        <v>463</v>
      </c>
      <c r="D18" s="258"/>
      <c r="E18" s="258"/>
      <c r="F18" s="258"/>
      <c r="G18" s="258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228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70">
        <v>7</v>
      </c>
      <c r="B19" s="171" t="s">
        <v>464</v>
      </c>
      <c r="C19" s="186" t="s">
        <v>465</v>
      </c>
      <c r="D19" s="172" t="s">
        <v>223</v>
      </c>
      <c r="E19" s="173">
        <v>40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21</v>
      </c>
      <c r="M19" s="175">
        <f>G19*(1+L19/100)</f>
        <v>0</v>
      </c>
      <c r="N19" s="173">
        <v>0</v>
      </c>
      <c r="O19" s="173">
        <f>ROUND(E19*N19,2)</f>
        <v>0</v>
      </c>
      <c r="P19" s="173">
        <v>0</v>
      </c>
      <c r="Q19" s="173">
        <f>ROUND(E19*P19,2)</f>
        <v>0</v>
      </c>
      <c r="R19" s="175" t="s">
        <v>453</v>
      </c>
      <c r="S19" s="175" t="s">
        <v>179</v>
      </c>
      <c r="T19" s="176" t="s">
        <v>179</v>
      </c>
      <c r="U19" s="161">
        <v>1.0999999999999999E-2</v>
      </c>
      <c r="V19" s="161">
        <f>ROUND(E19*U19,2)</f>
        <v>0.44</v>
      </c>
      <c r="W19" s="161"/>
      <c r="X19" s="161" t="s">
        <v>225</v>
      </c>
      <c r="Y19" s="161" t="s">
        <v>182</v>
      </c>
      <c r="Z19" s="151"/>
      <c r="AA19" s="151"/>
      <c r="AB19" s="151"/>
      <c r="AC19" s="151"/>
      <c r="AD19" s="151"/>
      <c r="AE19" s="151"/>
      <c r="AF19" s="151"/>
      <c r="AG19" s="151" t="s">
        <v>226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ht="22.5" outlineLevel="2" x14ac:dyDescent="0.2">
      <c r="A20" s="158"/>
      <c r="B20" s="159"/>
      <c r="C20" s="257" t="s">
        <v>466</v>
      </c>
      <c r="D20" s="258"/>
      <c r="E20" s="258"/>
      <c r="F20" s="258"/>
      <c r="G20" s="258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228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92" t="str">
        <f>C20</f>
        <v>bez ohledu na způsob založení, tj. pokosení se shrabáním, naložením shrabků na dopravní prostředek s odvezením do 20 km a se složením,</v>
      </c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7">
        <v>8</v>
      </c>
      <c r="B21" s="178" t="s">
        <v>467</v>
      </c>
      <c r="C21" s="185" t="s">
        <v>468</v>
      </c>
      <c r="D21" s="179" t="s">
        <v>469</v>
      </c>
      <c r="E21" s="180">
        <v>0.5</v>
      </c>
      <c r="F21" s="181"/>
      <c r="G21" s="182">
        <f>ROUND(E21*F21,2)</f>
        <v>0</v>
      </c>
      <c r="H21" s="181"/>
      <c r="I21" s="182">
        <f>ROUND(E21*H21,2)</f>
        <v>0</v>
      </c>
      <c r="J21" s="181"/>
      <c r="K21" s="182">
        <f>ROUND(E21*J21,2)</f>
        <v>0</v>
      </c>
      <c r="L21" s="182">
        <v>21</v>
      </c>
      <c r="M21" s="182">
        <f>G21*(1+L21/100)</f>
        <v>0</v>
      </c>
      <c r="N21" s="180">
        <v>0</v>
      </c>
      <c r="O21" s="180">
        <f>ROUND(E21*N21,2)</f>
        <v>0</v>
      </c>
      <c r="P21" s="180">
        <v>0</v>
      </c>
      <c r="Q21" s="180">
        <f>ROUND(E21*P21,2)</f>
        <v>0</v>
      </c>
      <c r="R21" s="182" t="s">
        <v>293</v>
      </c>
      <c r="S21" s="182" t="s">
        <v>179</v>
      </c>
      <c r="T21" s="183" t="s">
        <v>179</v>
      </c>
      <c r="U21" s="161">
        <v>0</v>
      </c>
      <c r="V21" s="161">
        <f>ROUND(E21*U21,2)</f>
        <v>0</v>
      </c>
      <c r="W21" s="161"/>
      <c r="X21" s="161" t="s">
        <v>269</v>
      </c>
      <c r="Y21" s="161" t="s">
        <v>182</v>
      </c>
      <c r="Z21" s="151"/>
      <c r="AA21" s="151"/>
      <c r="AB21" s="151"/>
      <c r="AC21" s="151"/>
      <c r="AD21" s="151"/>
      <c r="AE21" s="151"/>
      <c r="AF21" s="151"/>
      <c r="AG21" s="151" t="s">
        <v>270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 x14ac:dyDescent="0.2">
      <c r="A22" s="177">
        <v>9</v>
      </c>
      <c r="B22" s="178" t="s">
        <v>470</v>
      </c>
      <c r="C22" s="185" t="s">
        <v>471</v>
      </c>
      <c r="D22" s="179" t="s">
        <v>472</v>
      </c>
      <c r="E22" s="180">
        <v>0.08</v>
      </c>
      <c r="F22" s="181"/>
      <c r="G22" s="182">
        <f>ROUND(E22*F22,2)</f>
        <v>0</v>
      </c>
      <c r="H22" s="181"/>
      <c r="I22" s="182">
        <f>ROUND(E22*H22,2)</f>
        <v>0</v>
      </c>
      <c r="J22" s="181"/>
      <c r="K22" s="182">
        <f>ROUND(E22*J22,2)</f>
        <v>0</v>
      </c>
      <c r="L22" s="182">
        <v>21</v>
      </c>
      <c r="M22" s="182">
        <f>G22*(1+L22/100)</f>
        <v>0</v>
      </c>
      <c r="N22" s="180">
        <v>0</v>
      </c>
      <c r="O22" s="180">
        <f>ROUND(E22*N22,2)</f>
        <v>0</v>
      </c>
      <c r="P22" s="180">
        <v>0</v>
      </c>
      <c r="Q22" s="180">
        <f>ROUND(E22*P22,2)</f>
        <v>0</v>
      </c>
      <c r="R22" s="182" t="s">
        <v>293</v>
      </c>
      <c r="S22" s="182" t="s">
        <v>179</v>
      </c>
      <c r="T22" s="183" t="s">
        <v>179</v>
      </c>
      <c r="U22" s="161">
        <v>0</v>
      </c>
      <c r="V22" s="161">
        <f>ROUND(E22*U22,2)</f>
        <v>0</v>
      </c>
      <c r="W22" s="161"/>
      <c r="X22" s="161" t="s">
        <v>269</v>
      </c>
      <c r="Y22" s="161" t="s">
        <v>182</v>
      </c>
      <c r="Z22" s="151"/>
      <c r="AA22" s="151"/>
      <c r="AB22" s="151"/>
      <c r="AC22" s="151"/>
      <c r="AD22" s="151"/>
      <c r="AE22" s="151"/>
      <c r="AF22" s="151"/>
      <c r="AG22" s="151" t="s">
        <v>270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77">
        <v>10</v>
      </c>
      <c r="B23" s="178" t="s">
        <v>473</v>
      </c>
      <c r="C23" s="185" t="s">
        <v>474</v>
      </c>
      <c r="D23" s="179" t="s">
        <v>223</v>
      </c>
      <c r="E23" s="180">
        <v>40</v>
      </c>
      <c r="F23" s="181"/>
      <c r="G23" s="182">
        <f>ROUND(E23*F23,2)</f>
        <v>0</v>
      </c>
      <c r="H23" s="181"/>
      <c r="I23" s="182">
        <f>ROUND(E23*H23,2)</f>
        <v>0</v>
      </c>
      <c r="J23" s="181"/>
      <c r="K23" s="182">
        <f>ROUND(E23*J23,2)</f>
        <v>0</v>
      </c>
      <c r="L23" s="182">
        <v>21</v>
      </c>
      <c r="M23" s="182">
        <f>G23*(1+L23/100)</f>
        <v>0</v>
      </c>
      <c r="N23" s="180">
        <v>0</v>
      </c>
      <c r="O23" s="180">
        <f>ROUND(E23*N23,2)</f>
        <v>0</v>
      </c>
      <c r="P23" s="180">
        <v>0</v>
      </c>
      <c r="Q23" s="180">
        <f>ROUND(E23*P23,2)</f>
        <v>0</v>
      </c>
      <c r="R23" s="182"/>
      <c r="S23" s="182" t="s">
        <v>179</v>
      </c>
      <c r="T23" s="183" t="s">
        <v>179</v>
      </c>
      <c r="U23" s="161">
        <v>0.05</v>
      </c>
      <c r="V23" s="161">
        <f>ROUND(E23*U23,2)</f>
        <v>2</v>
      </c>
      <c r="W23" s="161"/>
      <c r="X23" s="161" t="s">
        <v>225</v>
      </c>
      <c r="Y23" s="161" t="s">
        <v>182</v>
      </c>
      <c r="Z23" s="151"/>
      <c r="AA23" s="151"/>
      <c r="AB23" s="151"/>
      <c r="AC23" s="151"/>
      <c r="AD23" s="151"/>
      <c r="AE23" s="151"/>
      <c r="AF23" s="151"/>
      <c r="AG23" s="151" t="s">
        <v>226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22.5" outlineLevel="1" x14ac:dyDescent="0.2">
      <c r="A24" s="177">
        <v>11</v>
      </c>
      <c r="B24" s="178" t="s">
        <v>475</v>
      </c>
      <c r="C24" s="185" t="s">
        <v>476</v>
      </c>
      <c r="D24" s="179" t="s">
        <v>299</v>
      </c>
      <c r="E24" s="180">
        <v>5.0000000000000001E-3</v>
      </c>
      <c r="F24" s="181"/>
      <c r="G24" s="182">
        <f>ROUND(E24*F24,2)</f>
        <v>0</v>
      </c>
      <c r="H24" s="181"/>
      <c r="I24" s="182">
        <f>ROUND(E24*H24,2)</f>
        <v>0</v>
      </c>
      <c r="J24" s="181"/>
      <c r="K24" s="182">
        <f>ROUND(E24*J24,2)</f>
        <v>0</v>
      </c>
      <c r="L24" s="182">
        <v>21</v>
      </c>
      <c r="M24" s="182">
        <f>G24*(1+L24/100)</f>
        <v>0</v>
      </c>
      <c r="N24" s="180">
        <v>0</v>
      </c>
      <c r="O24" s="180">
        <f>ROUND(E24*N24,2)</f>
        <v>0</v>
      </c>
      <c r="P24" s="180">
        <v>0</v>
      </c>
      <c r="Q24" s="180">
        <f>ROUND(E24*P24,2)</f>
        <v>0</v>
      </c>
      <c r="R24" s="182" t="s">
        <v>453</v>
      </c>
      <c r="S24" s="182" t="s">
        <v>179</v>
      </c>
      <c r="T24" s="183" t="s">
        <v>179</v>
      </c>
      <c r="U24" s="161">
        <v>1.925</v>
      </c>
      <c r="V24" s="161">
        <f>ROUND(E24*U24,2)</f>
        <v>0.01</v>
      </c>
      <c r="W24" s="161"/>
      <c r="X24" s="161" t="s">
        <v>225</v>
      </c>
      <c r="Y24" s="161" t="s">
        <v>182</v>
      </c>
      <c r="Z24" s="151"/>
      <c r="AA24" s="151"/>
      <c r="AB24" s="151"/>
      <c r="AC24" s="151"/>
      <c r="AD24" s="151"/>
      <c r="AE24" s="151"/>
      <c r="AF24" s="151"/>
      <c r="AG24" s="151" t="s">
        <v>226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x14ac:dyDescent="0.2">
      <c r="A25" s="163" t="s">
        <v>174</v>
      </c>
      <c r="B25" s="164" t="s">
        <v>130</v>
      </c>
      <c r="C25" s="184" t="s">
        <v>131</v>
      </c>
      <c r="D25" s="165"/>
      <c r="E25" s="166"/>
      <c r="F25" s="167"/>
      <c r="G25" s="167">
        <f>SUMIF(AG26:AG28,"&lt;&gt;NOR",G26:G28)</f>
        <v>0</v>
      </c>
      <c r="H25" s="167"/>
      <c r="I25" s="167">
        <f>SUM(I26:I28)</f>
        <v>0</v>
      </c>
      <c r="J25" s="167"/>
      <c r="K25" s="167">
        <f>SUM(K26:K28)</f>
        <v>0</v>
      </c>
      <c r="L25" s="167"/>
      <c r="M25" s="167">
        <f>SUM(M26:M28)</f>
        <v>0</v>
      </c>
      <c r="N25" s="166"/>
      <c r="O25" s="166">
        <f>SUM(O26:O28)</f>
        <v>0</v>
      </c>
      <c r="P25" s="166"/>
      <c r="Q25" s="166">
        <f>SUM(Q26:Q28)</f>
        <v>0</v>
      </c>
      <c r="R25" s="167"/>
      <c r="S25" s="167"/>
      <c r="T25" s="168"/>
      <c r="U25" s="162"/>
      <c r="V25" s="162">
        <f>SUM(V26:V28)</f>
        <v>14.469999999999999</v>
      </c>
      <c r="W25" s="162"/>
      <c r="X25" s="162"/>
      <c r="Y25" s="162"/>
      <c r="AG25" t="s">
        <v>175</v>
      </c>
    </row>
    <row r="26" spans="1:60" outlineLevel="1" x14ac:dyDescent="0.2">
      <c r="A26" s="170">
        <v>12</v>
      </c>
      <c r="B26" s="171" t="s">
        <v>477</v>
      </c>
      <c r="C26" s="186" t="s">
        <v>478</v>
      </c>
      <c r="D26" s="172" t="s">
        <v>237</v>
      </c>
      <c r="E26" s="173">
        <v>43.96</v>
      </c>
      <c r="F26" s="174"/>
      <c r="G26" s="175">
        <f>ROUND(E26*F26,2)</f>
        <v>0</v>
      </c>
      <c r="H26" s="174"/>
      <c r="I26" s="175">
        <f>ROUND(E26*H26,2)</f>
        <v>0</v>
      </c>
      <c r="J26" s="174"/>
      <c r="K26" s="175">
        <f>ROUND(E26*J26,2)</f>
        <v>0</v>
      </c>
      <c r="L26" s="175">
        <v>21</v>
      </c>
      <c r="M26" s="175">
        <f>G26*(1+L26/100)</f>
        <v>0</v>
      </c>
      <c r="N26" s="173">
        <v>0</v>
      </c>
      <c r="O26" s="173">
        <f>ROUND(E26*N26,2)</f>
        <v>0</v>
      </c>
      <c r="P26" s="173">
        <v>0</v>
      </c>
      <c r="Q26" s="173">
        <f>ROUND(E26*P26,2)</f>
        <v>0</v>
      </c>
      <c r="R26" s="175" t="s">
        <v>364</v>
      </c>
      <c r="S26" s="175" t="s">
        <v>179</v>
      </c>
      <c r="T26" s="176" t="s">
        <v>179</v>
      </c>
      <c r="U26" s="161">
        <v>0.28699999999999998</v>
      </c>
      <c r="V26" s="161">
        <f>ROUND(E26*U26,2)</f>
        <v>12.62</v>
      </c>
      <c r="W26" s="161"/>
      <c r="X26" s="161" t="s">
        <v>225</v>
      </c>
      <c r="Y26" s="161" t="s">
        <v>182</v>
      </c>
      <c r="Z26" s="151"/>
      <c r="AA26" s="151"/>
      <c r="AB26" s="151"/>
      <c r="AC26" s="151"/>
      <c r="AD26" s="151"/>
      <c r="AE26" s="151"/>
      <c r="AF26" s="151"/>
      <c r="AG26" s="151" t="s">
        <v>361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2" x14ac:dyDescent="0.2">
      <c r="A27" s="158"/>
      <c r="B27" s="159"/>
      <c r="C27" s="193" t="s">
        <v>479</v>
      </c>
      <c r="D27" s="190"/>
      <c r="E27" s="191">
        <v>43.96</v>
      </c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230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77">
        <v>13</v>
      </c>
      <c r="B28" s="178" t="s">
        <v>480</v>
      </c>
      <c r="C28" s="185" t="s">
        <v>481</v>
      </c>
      <c r="D28" s="179" t="s">
        <v>290</v>
      </c>
      <c r="E28" s="180">
        <v>1</v>
      </c>
      <c r="F28" s="181"/>
      <c r="G28" s="182">
        <f>ROUND(E28*F28,2)</f>
        <v>0</v>
      </c>
      <c r="H28" s="181"/>
      <c r="I28" s="182">
        <f>ROUND(E28*H28,2)</f>
        <v>0</v>
      </c>
      <c r="J28" s="181"/>
      <c r="K28" s="182">
        <f>ROUND(E28*J28,2)</f>
        <v>0</v>
      </c>
      <c r="L28" s="182">
        <v>21</v>
      </c>
      <c r="M28" s="182">
        <f>G28*(1+L28/100)</f>
        <v>0</v>
      </c>
      <c r="N28" s="180">
        <v>0</v>
      </c>
      <c r="O28" s="180">
        <f>ROUND(E28*N28,2)</f>
        <v>0</v>
      </c>
      <c r="P28" s="180">
        <v>0</v>
      </c>
      <c r="Q28" s="180">
        <f>ROUND(E28*P28,2)</f>
        <v>0</v>
      </c>
      <c r="R28" s="182" t="s">
        <v>364</v>
      </c>
      <c r="S28" s="182" t="s">
        <v>179</v>
      </c>
      <c r="T28" s="183" t="s">
        <v>179</v>
      </c>
      <c r="U28" s="161">
        <v>1.8480000000000001</v>
      </c>
      <c r="V28" s="161">
        <f>ROUND(E28*U28,2)</f>
        <v>1.85</v>
      </c>
      <c r="W28" s="161"/>
      <c r="X28" s="161" t="s">
        <v>225</v>
      </c>
      <c r="Y28" s="161" t="s">
        <v>182</v>
      </c>
      <c r="Z28" s="151"/>
      <c r="AA28" s="151"/>
      <c r="AB28" s="151"/>
      <c r="AC28" s="151"/>
      <c r="AD28" s="151"/>
      <c r="AE28" s="151"/>
      <c r="AF28" s="151"/>
      <c r="AG28" s="151" t="s">
        <v>361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x14ac:dyDescent="0.2">
      <c r="A29" s="163" t="s">
        <v>174</v>
      </c>
      <c r="B29" s="164" t="s">
        <v>126</v>
      </c>
      <c r="C29" s="184" t="s">
        <v>127</v>
      </c>
      <c r="D29" s="165"/>
      <c r="E29" s="166"/>
      <c r="F29" s="167"/>
      <c r="G29" s="167">
        <f>SUMIF(AG30:AG35,"&lt;&gt;NOR",G30:G35)</f>
        <v>0</v>
      </c>
      <c r="H29" s="167"/>
      <c r="I29" s="167">
        <f>SUM(I30:I35)</f>
        <v>0</v>
      </c>
      <c r="J29" s="167"/>
      <c r="K29" s="167">
        <f>SUM(K30:K35)</f>
        <v>0</v>
      </c>
      <c r="L29" s="167"/>
      <c r="M29" s="167">
        <f>SUM(M30:M35)</f>
        <v>0</v>
      </c>
      <c r="N29" s="166"/>
      <c r="O29" s="166">
        <f>SUM(O30:O35)</f>
        <v>0</v>
      </c>
      <c r="P29" s="166"/>
      <c r="Q29" s="166">
        <f>SUM(Q30:Q35)</f>
        <v>0</v>
      </c>
      <c r="R29" s="167"/>
      <c r="S29" s="167"/>
      <c r="T29" s="168"/>
      <c r="U29" s="162"/>
      <c r="V29" s="162">
        <f>SUM(V30:V35)</f>
        <v>18.52</v>
      </c>
      <c r="W29" s="162"/>
      <c r="X29" s="162"/>
      <c r="Y29" s="162"/>
      <c r="AG29" t="s">
        <v>175</v>
      </c>
    </row>
    <row r="30" spans="1:60" outlineLevel="1" x14ac:dyDescent="0.2">
      <c r="A30" s="170">
        <v>14</v>
      </c>
      <c r="B30" s="171" t="s">
        <v>482</v>
      </c>
      <c r="C30" s="186" t="s">
        <v>483</v>
      </c>
      <c r="D30" s="172" t="s">
        <v>241</v>
      </c>
      <c r="E30" s="173">
        <v>2</v>
      </c>
      <c r="F30" s="174"/>
      <c r="G30" s="175">
        <f>ROUND(E30*F30,2)</f>
        <v>0</v>
      </c>
      <c r="H30" s="174"/>
      <c r="I30" s="175">
        <f>ROUND(E30*H30,2)</f>
        <v>0</v>
      </c>
      <c r="J30" s="174"/>
      <c r="K30" s="175">
        <f>ROUND(E30*J30,2)</f>
        <v>0</v>
      </c>
      <c r="L30" s="175">
        <v>21</v>
      </c>
      <c r="M30" s="175">
        <f>G30*(1+L30/100)</f>
        <v>0</v>
      </c>
      <c r="N30" s="173">
        <v>0</v>
      </c>
      <c r="O30" s="173">
        <f>ROUND(E30*N30,2)</f>
        <v>0</v>
      </c>
      <c r="P30" s="173">
        <v>0</v>
      </c>
      <c r="Q30" s="173">
        <f>ROUND(E30*P30,2)</f>
        <v>0</v>
      </c>
      <c r="R30" s="175" t="s">
        <v>484</v>
      </c>
      <c r="S30" s="175" t="s">
        <v>179</v>
      </c>
      <c r="T30" s="176" t="s">
        <v>179</v>
      </c>
      <c r="U30" s="161">
        <v>6.4359999999999999</v>
      </c>
      <c r="V30" s="161">
        <f>ROUND(E30*U30,2)</f>
        <v>12.87</v>
      </c>
      <c r="W30" s="161"/>
      <c r="X30" s="161" t="s">
        <v>225</v>
      </c>
      <c r="Y30" s="161" t="s">
        <v>182</v>
      </c>
      <c r="Z30" s="151"/>
      <c r="AA30" s="151"/>
      <c r="AB30" s="151"/>
      <c r="AC30" s="151"/>
      <c r="AD30" s="151"/>
      <c r="AE30" s="151"/>
      <c r="AF30" s="151"/>
      <c r="AG30" s="151" t="s">
        <v>226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2" x14ac:dyDescent="0.2">
      <c r="A31" s="158"/>
      <c r="B31" s="159"/>
      <c r="C31" s="257" t="s">
        <v>485</v>
      </c>
      <c r="D31" s="258"/>
      <c r="E31" s="258"/>
      <c r="F31" s="258"/>
      <c r="G31" s="258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228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0">
        <v>15</v>
      </c>
      <c r="B32" s="171" t="s">
        <v>486</v>
      </c>
      <c r="C32" s="186" t="s">
        <v>487</v>
      </c>
      <c r="D32" s="172" t="s">
        <v>241</v>
      </c>
      <c r="E32" s="173">
        <v>1</v>
      </c>
      <c r="F32" s="174"/>
      <c r="G32" s="175">
        <f>ROUND(E32*F32,2)</f>
        <v>0</v>
      </c>
      <c r="H32" s="174"/>
      <c r="I32" s="175">
        <f>ROUND(E32*H32,2)</f>
        <v>0</v>
      </c>
      <c r="J32" s="174"/>
      <c r="K32" s="175">
        <f>ROUND(E32*J32,2)</f>
        <v>0</v>
      </c>
      <c r="L32" s="175">
        <v>21</v>
      </c>
      <c r="M32" s="175">
        <f>G32*(1+L32/100)</f>
        <v>0</v>
      </c>
      <c r="N32" s="173">
        <v>0</v>
      </c>
      <c r="O32" s="173">
        <f>ROUND(E32*N32,2)</f>
        <v>0</v>
      </c>
      <c r="P32" s="173">
        <v>0</v>
      </c>
      <c r="Q32" s="173">
        <f>ROUND(E32*P32,2)</f>
        <v>0</v>
      </c>
      <c r="R32" s="175" t="s">
        <v>484</v>
      </c>
      <c r="S32" s="175" t="s">
        <v>179</v>
      </c>
      <c r="T32" s="176" t="s">
        <v>179</v>
      </c>
      <c r="U32" s="161">
        <v>2.605</v>
      </c>
      <c r="V32" s="161">
        <f>ROUND(E32*U32,2)</f>
        <v>2.61</v>
      </c>
      <c r="W32" s="161"/>
      <c r="X32" s="161" t="s">
        <v>225</v>
      </c>
      <c r="Y32" s="161" t="s">
        <v>182</v>
      </c>
      <c r="Z32" s="151"/>
      <c r="AA32" s="151"/>
      <c r="AB32" s="151"/>
      <c r="AC32" s="151"/>
      <c r="AD32" s="151"/>
      <c r="AE32" s="151"/>
      <c r="AF32" s="151"/>
      <c r="AG32" s="151" t="s">
        <v>226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2.5" outlineLevel="2" x14ac:dyDescent="0.2">
      <c r="A33" s="158"/>
      <c r="B33" s="159"/>
      <c r="C33" s="257" t="s">
        <v>488</v>
      </c>
      <c r="D33" s="258"/>
      <c r="E33" s="258"/>
      <c r="F33" s="258"/>
      <c r="G33" s="258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228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92" t="str">
        <f>C33</f>
        <v>nebo vybourání otvorů průřezové plochy přes 4 m2 ve zdivu nadzákladovém, včetně pomocného lešení o výšce podlahy do 1900 mm a pro zatížení do 1,5 kPa  (150 kg/m2),</v>
      </c>
      <c r="BB33" s="151"/>
      <c r="BC33" s="151"/>
      <c r="BD33" s="151"/>
      <c r="BE33" s="151"/>
      <c r="BF33" s="151"/>
      <c r="BG33" s="151"/>
      <c r="BH33" s="151"/>
    </row>
    <row r="34" spans="1:60" ht="22.5" outlineLevel="1" x14ac:dyDescent="0.2">
      <c r="A34" s="170">
        <v>16</v>
      </c>
      <c r="B34" s="171" t="s">
        <v>489</v>
      </c>
      <c r="C34" s="186" t="s">
        <v>490</v>
      </c>
      <c r="D34" s="172" t="s">
        <v>241</v>
      </c>
      <c r="E34" s="173">
        <v>2</v>
      </c>
      <c r="F34" s="174"/>
      <c r="G34" s="175">
        <f>ROUND(E34*F34,2)</f>
        <v>0</v>
      </c>
      <c r="H34" s="174"/>
      <c r="I34" s="175">
        <f>ROUND(E34*H34,2)</f>
        <v>0</v>
      </c>
      <c r="J34" s="174"/>
      <c r="K34" s="175">
        <f>ROUND(E34*J34,2)</f>
        <v>0</v>
      </c>
      <c r="L34" s="175">
        <v>21</v>
      </c>
      <c r="M34" s="175">
        <f>G34*(1+L34/100)</f>
        <v>0</v>
      </c>
      <c r="N34" s="173">
        <v>0</v>
      </c>
      <c r="O34" s="173">
        <f>ROUND(E34*N34,2)</f>
        <v>0</v>
      </c>
      <c r="P34" s="173">
        <v>0</v>
      </c>
      <c r="Q34" s="173">
        <f>ROUND(E34*P34,2)</f>
        <v>0</v>
      </c>
      <c r="R34" s="175" t="s">
        <v>484</v>
      </c>
      <c r="S34" s="175" t="s">
        <v>179</v>
      </c>
      <c r="T34" s="176" t="s">
        <v>179</v>
      </c>
      <c r="U34" s="161">
        <v>1.52</v>
      </c>
      <c r="V34" s="161">
        <f>ROUND(E34*U34,2)</f>
        <v>3.04</v>
      </c>
      <c r="W34" s="161"/>
      <c r="X34" s="161" t="s">
        <v>225</v>
      </c>
      <c r="Y34" s="161" t="s">
        <v>182</v>
      </c>
      <c r="Z34" s="151"/>
      <c r="AA34" s="151"/>
      <c r="AB34" s="151"/>
      <c r="AC34" s="151"/>
      <c r="AD34" s="151"/>
      <c r="AE34" s="151"/>
      <c r="AF34" s="151"/>
      <c r="AG34" s="151" t="s">
        <v>226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ht="22.5" outlineLevel="2" x14ac:dyDescent="0.2">
      <c r="A35" s="158"/>
      <c r="B35" s="159"/>
      <c r="C35" s="257" t="s">
        <v>491</v>
      </c>
      <c r="D35" s="258"/>
      <c r="E35" s="258"/>
      <c r="F35" s="258"/>
      <c r="G35" s="258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228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92" t="str">
        <f>C35</f>
        <v>nebo vybourání otvorů průřezové plochy přes 4 m2 ve zdivu nadzákladovém, včetně pomocného lešení o výšce podlahy do 1900 mm a pro zatížení do 1,5 kPa  (150 kg/m2)</v>
      </c>
      <c r="BB35" s="151"/>
      <c r="BC35" s="151"/>
      <c r="BD35" s="151"/>
      <c r="BE35" s="151"/>
      <c r="BF35" s="151"/>
      <c r="BG35" s="151"/>
      <c r="BH35" s="151"/>
    </row>
    <row r="36" spans="1:60" x14ac:dyDescent="0.2">
      <c r="A36" s="163" t="s">
        <v>174</v>
      </c>
      <c r="B36" s="164" t="s">
        <v>142</v>
      </c>
      <c r="C36" s="184" t="s">
        <v>143</v>
      </c>
      <c r="D36" s="165"/>
      <c r="E36" s="166"/>
      <c r="F36" s="167"/>
      <c r="G36" s="167">
        <f>SUMIF(AG37:AG41,"&lt;&gt;NOR",G37:G41)</f>
        <v>0</v>
      </c>
      <c r="H36" s="167"/>
      <c r="I36" s="167">
        <f>SUM(I37:I41)</f>
        <v>0</v>
      </c>
      <c r="J36" s="167"/>
      <c r="K36" s="167">
        <f>SUM(K37:K41)</f>
        <v>0</v>
      </c>
      <c r="L36" s="167"/>
      <c r="M36" s="167">
        <f>SUM(M37:M41)</f>
        <v>0</v>
      </c>
      <c r="N36" s="166"/>
      <c r="O36" s="166">
        <f>SUM(O37:O41)</f>
        <v>0</v>
      </c>
      <c r="P36" s="166"/>
      <c r="Q36" s="166">
        <f>SUM(Q37:Q41)</f>
        <v>0</v>
      </c>
      <c r="R36" s="167"/>
      <c r="S36" s="167"/>
      <c r="T36" s="168"/>
      <c r="U36" s="162"/>
      <c r="V36" s="162">
        <f>SUM(V37:V41)</f>
        <v>11.86</v>
      </c>
      <c r="W36" s="162"/>
      <c r="X36" s="162"/>
      <c r="Y36" s="162"/>
      <c r="AG36" t="s">
        <v>175</v>
      </c>
    </row>
    <row r="37" spans="1:60" outlineLevel="1" x14ac:dyDescent="0.2">
      <c r="A37" s="177">
        <v>17</v>
      </c>
      <c r="B37" s="178" t="s">
        <v>492</v>
      </c>
      <c r="C37" s="185" t="s">
        <v>493</v>
      </c>
      <c r="D37" s="179" t="s">
        <v>299</v>
      </c>
      <c r="E37" s="180">
        <v>9.6</v>
      </c>
      <c r="F37" s="181"/>
      <c r="G37" s="182">
        <f>ROUND(E37*F37,2)</f>
        <v>0</v>
      </c>
      <c r="H37" s="181"/>
      <c r="I37" s="182">
        <f>ROUND(E37*H37,2)</f>
        <v>0</v>
      </c>
      <c r="J37" s="181"/>
      <c r="K37" s="182">
        <f>ROUND(E37*J37,2)</f>
        <v>0</v>
      </c>
      <c r="L37" s="182">
        <v>21</v>
      </c>
      <c r="M37" s="182">
        <f>G37*(1+L37/100)</f>
        <v>0</v>
      </c>
      <c r="N37" s="180">
        <v>0</v>
      </c>
      <c r="O37" s="180">
        <f>ROUND(E37*N37,2)</f>
        <v>0</v>
      </c>
      <c r="P37" s="180">
        <v>0</v>
      </c>
      <c r="Q37" s="180">
        <f>ROUND(E37*P37,2)</f>
        <v>0</v>
      </c>
      <c r="R37" s="182" t="s">
        <v>484</v>
      </c>
      <c r="S37" s="182" t="s">
        <v>179</v>
      </c>
      <c r="T37" s="183" t="s">
        <v>179</v>
      </c>
      <c r="U37" s="161">
        <v>0.49</v>
      </c>
      <c r="V37" s="161">
        <f>ROUND(E37*U37,2)</f>
        <v>4.7</v>
      </c>
      <c r="W37" s="161"/>
      <c r="X37" s="161" t="s">
        <v>225</v>
      </c>
      <c r="Y37" s="161" t="s">
        <v>182</v>
      </c>
      <c r="Z37" s="151"/>
      <c r="AA37" s="151"/>
      <c r="AB37" s="151"/>
      <c r="AC37" s="151"/>
      <c r="AD37" s="151"/>
      <c r="AE37" s="151"/>
      <c r="AF37" s="151"/>
      <c r="AG37" s="151" t="s">
        <v>263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7">
        <v>18</v>
      </c>
      <c r="B38" s="178" t="s">
        <v>494</v>
      </c>
      <c r="C38" s="185" t="s">
        <v>495</v>
      </c>
      <c r="D38" s="179" t="s">
        <v>299</v>
      </c>
      <c r="E38" s="180">
        <v>9.6</v>
      </c>
      <c r="F38" s="181"/>
      <c r="G38" s="182">
        <f>ROUND(E38*F38,2)</f>
        <v>0</v>
      </c>
      <c r="H38" s="181"/>
      <c r="I38" s="182">
        <f>ROUND(E38*H38,2)</f>
        <v>0</v>
      </c>
      <c r="J38" s="181"/>
      <c r="K38" s="182">
        <f>ROUND(E38*J38,2)</f>
        <v>0</v>
      </c>
      <c r="L38" s="182">
        <v>21</v>
      </c>
      <c r="M38" s="182">
        <f>G38*(1+L38/100)</f>
        <v>0</v>
      </c>
      <c r="N38" s="180">
        <v>0</v>
      </c>
      <c r="O38" s="180">
        <f>ROUND(E38*N38,2)</f>
        <v>0</v>
      </c>
      <c r="P38" s="180">
        <v>0</v>
      </c>
      <c r="Q38" s="180">
        <f>ROUND(E38*P38,2)</f>
        <v>0</v>
      </c>
      <c r="R38" s="182" t="s">
        <v>224</v>
      </c>
      <c r="S38" s="182" t="s">
        <v>179</v>
      </c>
      <c r="T38" s="183" t="s">
        <v>179</v>
      </c>
      <c r="U38" s="161">
        <v>0.746</v>
      </c>
      <c r="V38" s="161">
        <f>ROUND(E38*U38,2)</f>
        <v>7.16</v>
      </c>
      <c r="W38" s="161"/>
      <c r="X38" s="161" t="s">
        <v>225</v>
      </c>
      <c r="Y38" s="161" t="s">
        <v>182</v>
      </c>
      <c r="Z38" s="151"/>
      <c r="AA38" s="151"/>
      <c r="AB38" s="151"/>
      <c r="AC38" s="151"/>
      <c r="AD38" s="151"/>
      <c r="AE38" s="151"/>
      <c r="AF38" s="151"/>
      <c r="AG38" s="151" t="s">
        <v>496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ht="22.5" outlineLevel="1" x14ac:dyDescent="0.2">
      <c r="A39" s="170">
        <v>19</v>
      </c>
      <c r="B39" s="171" t="s">
        <v>497</v>
      </c>
      <c r="C39" s="186" t="s">
        <v>498</v>
      </c>
      <c r="D39" s="172" t="s">
        <v>299</v>
      </c>
      <c r="E39" s="173">
        <v>9.6</v>
      </c>
      <c r="F39" s="174"/>
      <c r="G39" s="175">
        <f>ROUND(E39*F39,2)</f>
        <v>0</v>
      </c>
      <c r="H39" s="174"/>
      <c r="I39" s="175">
        <f>ROUND(E39*H39,2)</f>
        <v>0</v>
      </c>
      <c r="J39" s="174"/>
      <c r="K39" s="175">
        <f>ROUND(E39*J39,2)</f>
        <v>0</v>
      </c>
      <c r="L39" s="175">
        <v>21</v>
      </c>
      <c r="M39" s="175">
        <f>G39*(1+L39/100)</f>
        <v>0</v>
      </c>
      <c r="N39" s="173">
        <v>0</v>
      </c>
      <c r="O39" s="173">
        <f>ROUND(E39*N39,2)</f>
        <v>0</v>
      </c>
      <c r="P39" s="173">
        <v>0</v>
      </c>
      <c r="Q39" s="173">
        <f>ROUND(E39*P39,2)</f>
        <v>0</v>
      </c>
      <c r="R39" s="175" t="s">
        <v>484</v>
      </c>
      <c r="S39" s="175" t="s">
        <v>499</v>
      </c>
      <c r="T39" s="176" t="s">
        <v>499</v>
      </c>
      <c r="U39" s="161">
        <v>0</v>
      </c>
      <c r="V39" s="161">
        <f>ROUND(E39*U39,2)</f>
        <v>0</v>
      </c>
      <c r="W39" s="161"/>
      <c r="X39" s="161" t="s">
        <v>225</v>
      </c>
      <c r="Y39" s="161" t="s">
        <v>182</v>
      </c>
      <c r="Z39" s="151"/>
      <c r="AA39" s="151"/>
      <c r="AB39" s="151"/>
      <c r="AC39" s="151"/>
      <c r="AD39" s="151"/>
      <c r="AE39" s="151"/>
      <c r="AF39" s="151"/>
      <c r="AG39" s="151" t="s">
        <v>496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2" x14ac:dyDescent="0.2">
      <c r="A40" s="158"/>
      <c r="B40" s="159"/>
      <c r="C40" s="193" t="s">
        <v>500</v>
      </c>
      <c r="D40" s="190"/>
      <c r="E40" s="191"/>
      <c r="F40" s="161"/>
      <c r="G40" s="161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61"/>
      <c r="Z40" s="151"/>
      <c r="AA40" s="151"/>
      <c r="AB40" s="151"/>
      <c r="AC40" s="151"/>
      <c r="AD40" s="151"/>
      <c r="AE40" s="151"/>
      <c r="AF40" s="151"/>
      <c r="AG40" s="151" t="s">
        <v>230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3" x14ac:dyDescent="0.2">
      <c r="A41" s="158"/>
      <c r="B41" s="159"/>
      <c r="C41" s="193" t="s">
        <v>501</v>
      </c>
      <c r="D41" s="190"/>
      <c r="E41" s="191">
        <v>20.100000000000001</v>
      </c>
      <c r="F41" s="161"/>
      <c r="G41" s="161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230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x14ac:dyDescent="0.2">
      <c r="A42" s="3"/>
      <c r="B42" s="4"/>
      <c r="C42" s="187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E42">
        <v>12</v>
      </c>
      <c r="AF42">
        <v>21</v>
      </c>
      <c r="AG42" t="s">
        <v>160</v>
      </c>
    </row>
    <row r="43" spans="1:60" x14ac:dyDescent="0.2">
      <c r="A43" s="154"/>
      <c r="B43" s="155" t="s">
        <v>28</v>
      </c>
      <c r="C43" s="188"/>
      <c r="D43" s="156"/>
      <c r="E43" s="157"/>
      <c r="F43" s="157"/>
      <c r="G43" s="169">
        <f>G8+G25+G29+G36</f>
        <v>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E43">
        <f>SUMIF(L7:L41,AE42,G7:G41)</f>
        <v>0</v>
      </c>
      <c r="AF43">
        <f>SUMIF(L7:L41,AF42,G7:G41)</f>
        <v>0</v>
      </c>
      <c r="AG43" t="s">
        <v>219</v>
      </c>
    </row>
    <row r="44" spans="1:60" x14ac:dyDescent="0.2">
      <c r="C44" s="189"/>
      <c r="D44" s="10"/>
      <c r="AG44" t="s">
        <v>220</v>
      </c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G/nOIoW0whFPX1MbfpwarNZETeZNRtfkXqn+zybggSx4Ob2YH6UntkxKE/2swJNihB+eEooQ0PclUQQDu0arQ==" saltValue="txDvd2BjolbemKhrNw17qw==" spinCount="100000" sheet="1" formatRows="0"/>
  <mergeCells count="12">
    <mergeCell ref="C35:G35"/>
    <mergeCell ref="A1:G1"/>
    <mergeCell ref="C2:G2"/>
    <mergeCell ref="C3:G3"/>
    <mergeCell ref="C4:G4"/>
    <mergeCell ref="C12:G12"/>
    <mergeCell ref="C14:G14"/>
    <mergeCell ref="C16:G16"/>
    <mergeCell ref="C18:G18"/>
    <mergeCell ref="C20:G20"/>
    <mergeCell ref="C31:G31"/>
    <mergeCell ref="C33:G3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4EA97-17F7-4250-B6DB-94A6CA6CB8F4}">
  <sheetPr>
    <outlinePr summaryBelow="0"/>
  </sheetPr>
  <dimension ref="A1:BH5000"/>
  <sheetViews>
    <sheetView workbookViewId="0">
      <pane ySplit="7" topLeftCell="A27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7109375" style="125" customWidth="1"/>
    <col min="3" max="3" width="63.28515625" style="125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0" t="s">
        <v>147</v>
      </c>
      <c r="B1" s="250"/>
      <c r="C1" s="250"/>
      <c r="D1" s="250"/>
      <c r="E1" s="250"/>
      <c r="F1" s="250"/>
      <c r="G1" s="250"/>
      <c r="AG1" t="s">
        <v>148</v>
      </c>
    </row>
    <row r="2" spans="1:60" ht="25.15" customHeight="1" x14ac:dyDescent="0.2">
      <c r="A2" s="50" t="s">
        <v>7</v>
      </c>
      <c r="B2" s="49" t="s">
        <v>42</v>
      </c>
      <c r="C2" s="251" t="s">
        <v>43</v>
      </c>
      <c r="D2" s="252"/>
      <c r="E2" s="252"/>
      <c r="F2" s="252"/>
      <c r="G2" s="253"/>
      <c r="AG2" t="s">
        <v>149</v>
      </c>
    </row>
    <row r="3" spans="1:60" ht="25.15" customHeight="1" x14ac:dyDescent="0.2">
      <c r="A3" s="50" t="s">
        <v>8</v>
      </c>
      <c r="B3" s="49" t="s">
        <v>62</v>
      </c>
      <c r="C3" s="251" t="s">
        <v>63</v>
      </c>
      <c r="D3" s="252"/>
      <c r="E3" s="252"/>
      <c r="F3" s="252"/>
      <c r="G3" s="253"/>
      <c r="AC3" s="125" t="s">
        <v>149</v>
      </c>
      <c r="AG3" t="s">
        <v>150</v>
      </c>
    </row>
    <row r="4" spans="1:60" ht="25.15" customHeight="1" x14ac:dyDescent="0.2">
      <c r="A4" s="144" t="s">
        <v>9</v>
      </c>
      <c r="B4" s="145" t="s">
        <v>54</v>
      </c>
      <c r="C4" s="254" t="s">
        <v>65</v>
      </c>
      <c r="D4" s="255"/>
      <c r="E4" s="255"/>
      <c r="F4" s="255"/>
      <c r="G4" s="256"/>
      <c r="AG4" t="s">
        <v>151</v>
      </c>
    </row>
    <row r="5" spans="1:60" x14ac:dyDescent="0.2">
      <c r="D5" s="10"/>
    </row>
    <row r="6" spans="1:60" ht="38.25" x14ac:dyDescent="0.2">
      <c r="A6" s="147" t="s">
        <v>152</v>
      </c>
      <c r="B6" s="149" t="s">
        <v>153</v>
      </c>
      <c r="C6" s="149" t="s">
        <v>154</v>
      </c>
      <c r="D6" s="148" t="s">
        <v>155</v>
      </c>
      <c r="E6" s="147" t="s">
        <v>156</v>
      </c>
      <c r="F6" s="146" t="s">
        <v>157</v>
      </c>
      <c r="G6" s="147" t="s">
        <v>28</v>
      </c>
      <c r="H6" s="150" t="s">
        <v>29</v>
      </c>
      <c r="I6" s="150" t="s">
        <v>158</v>
      </c>
      <c r="J6" s="150" t="s">
        <v>30</v>
      </c>
      <c r="K6" s="150" t="s">
        <v>159</v>
      </c>
      <c r="L6" s="150" t="s">
        <v>160</v>
      </c>
      <c r="M6" s="150" t="s">
        <v>161</v>
      </c>
      <c r="N6" s="150" t="s">
        <v>162</v>
      </c>
      <c r="O6" s="150" t="s">
        <v>163</v>
      </c>
      <c r="P6" s="150" t="s">
        <v>164</v>
      </c>
      <c r="Q6" s="150" t="s">
        <v>165</v>
      </c>
      <c r="R6" s="150" t="s">
        <v>166</v>
      </c>
      <c r="S6" s="150" t="s">
        <v>167</v>
      </c>
      <c r="T6" s="150" t="s">
        <v>168</v>
      </c>
      <c r="U6" s="150" t="s">
        <v>169</v>
      </c>
      <c r="V6" s="150" t="s">
        <v>170</v>
      </c>
      <c r="W6" s="150" t="s">
        <v>171</v>
      </c>
      <c r="X6" s="150" t="s">
        <v>172</v>
      </c>
      <c r="Y6" s="150" t="s">
        <v>173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63" t="s">
        <v>174</v>
      </c>
      <c r="B8" s="164" t="s">
        <v>110</v>
      </c>
      <c r="C8" s="184" t="s">
        <v>111</v>
      </c>
      <c r="D8" s="165"/>
      <c r="E8" s="166"/>
      <c r="F8" s="167"/>
      <c r="G8" s="167">
        <f>SUMIF(AG9:AG24,"&lt;&gt;NOR",G9:G24)</f>
        <v>0</v>
      </c>
      <c r="H8" s="167"/>
      <c r="I8" s="167">
        <f>SUM(I9:I24)</f>
        <v>0</v>
      </c>
      <c r="J8" s="167"/>
      <c r="K8" s="167">
        <f>SUM(K9:K24)</f>
        <v>0</v>
      </c>
      <c r="L8" s="167"/>
      <c r="M8" s="167">
        <f>SUM(M9:M24)</f>
        <v>0</v>
      </c>
      <c r="N8" s="166"/>
      <c r="O8" s="166">
        <f>SUM(O9:O24)</f>
        <v>0</v>
      </c>
      <c r="P8" s="166"/>
      <c r="Q8" s="166">
        <f>SUM(Q9:Q24)</f>
        <v>0</v>
      </c>
      <c r="R8" s="167"/>
      <c r="S8" s="167"/>
      <c r="T8" s="168"/>
      <c r="U8" s="162"/>
      <c r="V8" s="162">
        <f>SUM(V9:V24)</f>
        <v>9.9700000000000006</v>
      </c>
      <c r="W8" s="162"/>
      <c r="X8" s="162"/>
      <c r="Y8" s="162"/>
      <c r="AG8" t="s">
        <v>175</v>
      </c>
    </row>
    <row r="9" spans="1:60" outlineLevel="1" x14ac:dyDescent="0.2">
      <c r="A9" s="177">
        <v>1</v>
      </c>
      <c r="B9" s="178" t="s">
        <v>446</v>
      </c>
      <c r="C9" s="185" t="s">
        <v>447</v>
      </c>
      <c r="D9" s="179" t="s">
        <v>448</v>
      </c>
      <c r="E9" s="180">
        <v>0.85</v>
      </c>
      <c r="F9" s="181"/>
      <c r="G9" s="182">
        <f>ROUND(E9*F9,2)</f>
        <v>0</v>
      </c>
      <c r="H9" s="181"/>
      <c r="I9" s="182">
        <f>ROUND(E9*H9,2)</f>
        <v>0</v>
      </c>
      <c r="J9" s="181"/>
      <c r="K9" s="182">
        <f>ROUND(E9*J9,2)</f>
        <v>0</v>
      </c>
      <c r="L9" s="182">
        <v>21</v>
      </c>
      <c r="M9" s="182">
        <f>G9*(1+L9/100)</f>
        <v>0</v>
      </c>
      <c r="N9" s="180">
        <v>0</v>
      </c>
      <c r="O9" s="180">
        <f>ROUND(E9*N9,2)</f>
        <v>0</v>
      </c>
      <c r="P9" s="180">
        <v>0</v>
      </c>
      <c r="Q9" s="180">
        <f>ROUND(E9*P9,2)</f>
        <v>0</v>
      </c>
      <c r="R9" s="182" t="s">
        <v>293</v>
      </c>
      <c r="S9" s="182" t="s">
        <v>179</v>
      </c>
      <c r="T9" s="183" t="s">
        <v>179</v>
      </c>
      <c r="U9" s="161">
        <v>0</v>
      </c>
      <c r="V9" s="161">
        <f>ROUND(E9*U9,2)</f>
        <v>0</v>
      </c>
      <c r="W9" s="161"/>
      <c r="X9" s="161" t="s">
        <v>269</v>
      </c>
      <c r="Y9" s="161" t="s">
        <v>182</v>
      </c>
      <c r="Z9" s="151"/>
      <c r="AA9" s="151"/>
      <c r="AB9" s="151"/>
      <c r="AC9" s="151"/>
      <c r="AD9" s="151"/>
      <c r="AE9" s="151"/>
      <c r="AF9" s="151"/>
      <c r="AG9" s="151" t="s">
        <v>270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 x14ac:dyDescent="0.2">
      <c r="A10" s="170">
        <v>2</v>
      </c>
      <c r="B10" s="171" t="s">
        <v>372</v>
      </c>
      <c r="C10" s="186" t="s">
        <v>373</v>
      </c>
      <c r="D10" s="172" t="s">
        <v>241</v>
      </c>
      <c r="E10" s="173">
        <v>21.63</v>
      </c>
      <c r="F10" s="174"/>
      <c r="G10" s="175">
        <f>ROUND(E10*F10,2)</f>
        <v>0</v>
      </c>
      <c r="H10" s="174"/>
      <c r="I10" s="175">
        <f>ROUND(E10*H10,2)</f>
        <v>0</v>
      </c>
      <c r="J10" s="174"/>
      <c r="K10" s="175">
        <f>ROUND(E10*J10,2)</f>
        <v>0</v>
      </c>
      <c r="L10" s="175">
        <v>21</v>
      </c>
      <c r="M10" s="175">
        <f>G10*(1+L10/100)</f>
        <v>0</v>
      </c>
      <c r="N10" s="173">
        <v>0</v>
      </c>
      <c r="O10" s="173">
        <f>ROUND(E10*N10,2)</f>
        <v>0</v>
      </c>
      <c r="P10" s="173">
        <v>0</v>
      </c>
      <c r="Q10" s="173">
        <f>ROUND(E10*P10,2)</f>
        <v>0</v>
      </c>
      <c r="R10" s="175" t="s">
        <v>242</v>
      </c>
      <c r="S10" s="175" t="s">
        <v>179</v>
      </c>
      <c r="T10" s="176" t="s">
        <v>179</v>
      </c>
      <c r="U10" s="161">
        <v>0.20200000000000001</v>
      </c>
      <c r="V10" s="161">
        <f>ROUND(E10*U10,2)</f>
        <v>4.37</v>
      </c>
      <c r="W10" s="161"/>
      <c r="X10" s="161" t="s">
        <v>225</v>
      </c>
      <c r="Y10" s="161" t="s">
        <v>182</v>
      </c>
      <c r="Z10" s="151"/>
      <c r="AA10" s="151"/>
      <c r="AB10" s="151"/>
      <c r="AC10" s="151"/>
      <c r="AD10" s="151"/>
      <c r="AE10" s="151"/>
      <c r="AF10" s="151"/>
      <c r="AG10" s="151" t="s">
        <v>226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257" t="s">
        <v>374</v>
      </c>
      <c r="D11" s="258"/>
      <c r="E11" s="258"/>
      <c r="F11" s="258"/>
      <c r="G11" s="258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228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70">
        <v>3</v>
      </c>
      <c r="B12" s="171" t="s">
        <v>451</v>
      </c>
      <c r="C12" s="186" t="s">
        <v>452</v>
      </c>
      <c r="D12" s="172" t="s">
        <v>223</v>
      </c>
      <c r="E12" s="173">
        <v>21.6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3">
        <v>0</v>
      </c>
      <c r="O12" s="173">
        <f>ROUND(E12*N12,2)</f>
        <v>0</v>
      </c>
      <c r="P12" s="173">
        <v>0</v>
      </c>
      <c r="Q12" s="173">
        <f>ROUND(E12*P12,2)</f>
        <v>0</v>
      </c>
      <c r="R12" s="175" t="s">
        <v>453</v>
      </c>
      <c r="S12" s="175" t="s">
        <v>179</v>
      </c>
      <c r="T12" s="176" t="s">
        <v>179</v>
      </c>
      <c r="U12" s="161">
        <v>0.06</v>
      </c>
      <c r="V12" s="161">
        <f>ROUND(E12*U12,2)</f>
        <v>1.3</v>
      </c>
      <c r="W12" s="161"/>
      <c r="X12" s="161" t="s">
        <v>225</v>
      </c>
      <c r="Y12" s="161" t="s">
        <v>182</v>
      </c>
      <c r="Z12" s="151"/>
      <c r="AA12" s="151"/>
      <c r="AB12" s="151"/>
      <c r="AC12" s="151"/>
      <c r="AD12" s="151"/>
      <c r="AE12" s="151"/>
      <c r="AF12" s="151"/>
      <c r="AG12" s="151" t="s">
        <v>226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2" x14ac:dyDescent="0.2">
      <c r="A13" s="158"/>
      <c r="B13" s="159"/>
      <c r="C13" s="257" t="s">
        <v>454</v>
      </c>
      <c r="D13" s="258"/>
      <c r="E13" s="258"/>
      <c r="F13" s="258"/>
      <c r="G13" s="258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228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2.5" outlineLevel="1" x14ac:dyDescent="0.2">
      <c r="A14" s="170">
        <v>4</v>
      </c>
      <c r="B14" s="171" t="s">
        <v>455</v>
      </c>
      <c r="C14" s="186" t="s">
        <v>456</v>
      </c>
      <c r="D14" s="172" t="s">
        <v>223</v>
      </c>
      <c r="E14" s="173">
        <v>21.6</v>
      </c>
      <c r="F14" s="174"/>
      <c r="G14" s="175">
        <f>ROUND(E14*F14,2)</f>
        <v>0</v>
      </c>
      <c r="H14" s="174"/>
      <c r="I14" s="175">
        <f>ROUND(E14*H14,2)</f>
        <v>0</v>
      </c>
      <c r="J14" s="174"/>
      <c r="K14" s="175">
        <f>ROUND(E14*J14,2)</f>
        <v>0</v>
      </c>
      <c r="L14" s="175">
        <v>21</v>
      </c>
      <c r="M14" s="175">
        <f>G14*(1+L14/100)</f>
        <v>0</v>
      </c>
      <c r="N14" s="173">
        <v>0</v>
      </c>
      <c r="O14" s="173">
        <f>ROUND(E14*N14,2)</f>
        <v>0</v>
      </c>
      <c r="P14" s="173">
        <v>0</v>
      </c>
      <c r="Q14" s="173">
        <f>ROUND(E14*P14,2)</f>
        <v>0</v>
      </c>
      <c r="R14" s="175" t="s">
        <v>242</v>
      </c>
      <c r="S14" s="175" t="s">
        <v>179</v>
      </c>
      <c r="T14" s="176" t="s">
        <v>179</v>
      </c>
      <c r="U14" s="161">
        <v>0.13</v>
      </c>
      <c r="V14" s="161">
        <f>ROUND(E14*U14,2)</f>
        <v>2.81</v>
      </c>
      <c r="W14" s="161"/>
      <c r="X14" s="161" t="s">
        <v>225</v>
      </c>
      <c r="Y14" s="161" t="s">
        <v>182</v>
      </c>
      <c r="Z14" s="151"/>
      <c r="AA14" s="151"/>
      <c r="AB14" s="151"/>
      <c r="AC14" s="151"/>
      <c r="AD14" s="151"/>
      <c r="AE14" s="151"/>
      <c r="AF14" s="151"/>
      <c r="AG14" s="151" t="s">
        <v>226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2" x14ac:dyDescent="0.2">
      <c r="A15" s="158"/>
      <c r="B15" s="159"/>
      <c r="C15" s="257" t="s">
        <v>457</v>
      </c>
      <c r="D15" s="258"/>
      <c r="E15" s="258"/>
      <c r="F15" s="258"/>
      <c r="G15" s="258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228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92" t="str">
        <f>C15</f>
        <v>s případným nutným přemístěním hromad nebo dočasných skládek na místo potřeby ze vzdálenosti do 30 m, v rovině nebo ve svahu do 1 : 5,</v>
      </c>
      <c r="BB15" s="151"/>
      <c r="BC15" s="151"/>
      <c r="BD15" s="151"/>
      <c r="BE15" s="151"/>
      <c r="BF15" s="151"/>
      <c r="BG15" s="151"/>
      <c r="BH15" s="151"/>
    </row>
    <row r="16" spans="1:60" ht="22.5" outlineLevel="1" x14ac:dyDescent="0.2">
      <c r="A16" s="170">
        <v>5</v>
      </c>
      <c r="B16" s="171" t="s">
        <v>458</v>
      </c>
      <c r="C16" s="186" t="s">
        <v>459</v>
      </c>
      <c r="D16" s="172" t="s">
        <v>223</v>
      </c>
      <c r="E16" s="173">
        <v>21.6</v>
      </c>
      <c r="F16" s="174"/>
      <c r="G16" s="175">
        <f>ROUND(E16*F16,2)</f>
        <v>0</v>
      </c>
      <c r="H16" s="174"/>
      <c r="I16" s="175">
        <f>ROUND(E16*H16,2)</f>
        <v>0</v>
      </c>
      <c r="J16" s="174"/>
      <c r="K16" s="175">
        <f>ROUND(E16*J16,2)</f>
        <v>0</v>
      </c>
      <c r="L16" s="175">
        <v>21</v>
      </c>
      <c r="M16" s="175">
        <f>G16*(1+L16/100)</f>
        <v>0</v>
      </c>
      <c r="N16" s="173">
        <v>0</v>
      </c>
      <c r="O16" s="173">
        <f>ROUND(E16*N16,2)</f>
        <v>0</v>
      </c>
      <c r="P16" s="173">
        <v>0</v>
      </c>
      <c r="Q16" s="173">
        <f>ROUND(E16*P16,2)</f>
        <v>0</v>
      </c>
      <c r="R16" s="175" t="s">
        <v>453</v>
      </c>
      <c r="S16" s="175" t="s">
        <v>179</v>
      </c>
      <c r="T16" s="176" t="s">
        <v>179</v>
      </c>
      <c r="U16" s="161">
        <v>3.5000000000000001E-3</v>
      </c>
      <c r="V16" s="161">
        <f>ROUND(E16*U16,2)</f>
        <v>0.08</v>
      </c>
      <c r="W16" s="161"/>
      <c r="X16" s="161" t="s">
        <v>225</v>
      </c>
      <c r="Y16" s="161" t="s">
        <v>182</v>
      </c>
      <c r="Z16" s="151"/>
      <c r="AA16" s="151"/>
      <c r="AB16" s="151"/>
      <c r="AC16" s="151"/>
      <c r="AD16" s="151"/>
      <c r="AE16" s="151"/>
      <c r="AF16" s="151"/>
      <c r="AG16" s="151" t="s">
        <v>226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2" x14ac:dyDescent="0.2">
      <c r="A17" s="158"/>
      <c r="B17" s="159"/>
      <c r="C17" s="257" t="s">
        <v>460</v>
      </c>
      <c r="D17" s="258"/>
      <c r="E17" s="258"/>
      <c r="F17" s="258"/>
      <c r="G17" s="258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228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70">
        <v>6</v>
      </c>
      <c r="B18" s="171" t="s">
        <v>461</v>
      </c>
      <c r="C18" s="186" t="s">
        <v>462</v>
      </c>
      <c r="D18" s="172" t="s">
        <v>299</v>
      </c>
      <c r="E18" s="173">
        <v>4.0000000000000001E-3</v>
      </c>
      <c r="F18" s="174"/>
      <c r="G18" s="175">
        <f>ROUND(E18*F18,2)</f>
        <v>0</v>
      </c>
      <c r="H18" s="174"/>
      <c r="I18" s="175">
        <f>ROUND(E18*H18,2)</f>
        <v>0</v>
      </c>
      <c r="J18" s="174"/>
      <c r="K18" s="175">
        <f>ROUND(E18*J18,2)</f>
        <v>0</v>
      </c>
      <c r="L18" s="175">
        <v>21</v>
      </c>
      <c r="M18" s="175">
        <f>G18*(1+L18/100)</f>
        <v>0</v>
      </c>
      <c r="N18" s="173">
        <v>0</v>
      </c>
      <c r="O18" s="173">
        <f>ROUND(E18*N18,2)</f>
        <v>0</v>
      </c>
      <c r="P18" s="173">
        <v>0</v>
      </c>
      <c r="Q18" s="173">
        <f>ROUND(E18*P18,2)</f>
        <v>0</v>
      </c>
      <c r="R18" s="175" t="s">
        <v>453</v>
      </c>
      <c r="S18" s="175" t="s">
        <v>179</v>
      </c>
      <c r="T18" s="176" t="s">
        <v>179</v>
      </c>
      <c r="U18" s="161">
        <v>21.428999999999998</v>
      </c>
      <c r="V18" s="161">
        <f>ROUND(E18*U18,2)</f>
        <v>0.09</v>
      </c>
      <c r="W18" s="161"/>
      <c r="X18" s="161" t="s">
        <v>225</v>
      </c>
      <c r="Y18" s="161" t="s">
        <v>182</v>
      </c>
      <c r="Z18" s="151"/>
      <c r="AA18" s="151"/>
      <c r="AB18" s="151"/>
      <c r="AC18" s="151"/>
      <c r="AD18" s="151"/>
      <c r="AE18" s="151"/>
      <c r="AF18" s="151"/>
      <c r="AG18" s="151" t="s">
        <v>226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2" x14ac:dyDescent="0.2">
      <c r="A19" s="158"/>
      <c r="B19" s="159"/>
      <c r="C19" s="257" t="s">
        <v>463</v>
      </c>
      <c r="D19" s="258"/>
      <c r="E19" s="258"/>
      <c r="F19" s="258"/>
      <c r="G19" s="258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228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0">
        <v>7</v>
      </c>
      <c r="B20" s="171" t="s">
        <v>464</v>
      </c>
      <c r="C20" s="186" t="s">
        <v>465</v>
      </c>
      <c r="D20" s="172" t="s">
        <v>223</v>
      </c>
      <c r="E20" s="173">
        <v>21.6</v>
      </c>
      <c r="F20" s="174"/>
      <c r="G20" s="175">
        <f>ROUND(E20*F20,2)</f>
        <v>0</v>
      </c>
      <c r="H20" s="174"/>
      <c r="I20" s="175">
        <f>ROUND(E20*H20,2)</f>
        <v>0</v>
      </c>
      <c r="J20" s="174"/>
      <c r="K20" s="175">
        <f>ROUND(E20*J20,2)</f>
        <v>0</v>
      </c>
      <c r="L20" s="175">
        <v>21</v>
      </c>
      <c r="M20" s="175">
        <f>G20*(1+L20/100)</f>
        <v>0</v>
      </c>
      <c r="N20" s="173">
        <v>0</v>
      </c>
      <c r="O20" s="173">
        <f>ROUND(E20*N20,2)</f>
        <v>0</v>
      </c>
      <c r="P20" s="173">
        <v>0</v>
      </c>
      <c r="Q20" s="173">
        <f>ROUND(E20*P20,2)</f>
        <v>0</v>
      </c>
      <c r="R20" s="175" t="s">
        <v>453</v>
      </c>
      <c r="S20" s="175" t="s">
        <v>179</v>
      </c>
      <c r="T20" s="176" t="s">
        <v>179</v>
      </c>
      <c r="U20" s="161">
        <v>1.0999999999999999E-2</v>
      </c>
      <c r="V20" s="161">
        <f>ROUND(E20*U20,2)</f>
        <v>0.24</v>
      </c>
      <c r="W20" s="161"/>
      <c r="X20" s="161" t="s">
        <v>225</v>
      </c>
      <c r="Y20" s="161" t="s">
        <v>182</v>
      </c>
      <c r="Z20" s="151"/>
      <c r="AA20" s="151"/>
      <c r="AB20" s="151"/>
      <c r="AC20" s="151"/>
      <c r="AD20" s="151"/>
      <c r="AE20" s="151"/>
      <c r="AF20" s="151"/>
      <c r="AG20" s="151" t="s">
        <v>226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2.5" outlineLevel="2" x14ac:dyDescent="0.2">
      <c r="A21" s="158"/>
      <c r="B21" s="159"/>
      <c r="C21" s="257" t="s">
        <v>466</v>
      </c>
      <c r="D21" s="258"/>
      <c r="E21" s="258"/>
      <c r="F21" s="258"/>
      <c r="G21" s="258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228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92" t="str">
        <f>C21</f>
        <v>bez ohledu na způsob založení, tj. pokosení se shrabáním, naložením shrabků na dopravní prostředek s odvezením do 20 km a se složením,</v>
      </c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77">
        <v>8</v>
      </c>
      <c r="B22" s="178" t="s">
        <v>467</v>
      </c>
      <c r="C22" s="185" t="s">
        <v>468</v>
      </c>
      <c r="D22" s="179" t="s">
        <v>469</v>
      </c>
      <c r="E22" s="180">
        <v>0.7</v>
      </c>
      <c r="F22" s="181"/>
      <c r="G22" s="182">
        <f>ROUND(E22*F22,2)</f>
        <v>0</v>
      </c>
      <c r="H22" s="181"/>
      <c r="I22" s="182">
        <f>ROUND(E22*H22,2)</f>
        <v>0</v>
      </c>
      <c r="J22" s="181"/>
      <c r="K22" s="182">
        <f>ROUND(E22*J22,2)</f>
        <v>0</v>
      </c>
      <c r="L22" s="182">
        <v>21</v>
      </c>
      <c r="M22" s="182">
        <f>G22*(1+L22/100)</f>
        <v>0</v>
      </c>
      <c r="N22" s="180">
        <v>0</v>
      </c>
      <c r="O22" s="180">
        <f>ROUND(E22*N22,2)</f>
        <v>0</v>
      </c>
      <c r="P22" s="180">
        <v>0</v>
      </c>
      <c r="Q22" s="180">
        <f>ROUND(E22*P22,2)</f>
        <v>0</v>
      </c>
      <c r="R22" s="182" t="s">
        <v>293</v>
      </c>
      <c r="S22" s="182" t="s">
        <v>179</v>
      </c>
      <c r="T22" s="183" t="s">
        <v>179</v>
      </c>
      <c r="U22" s="161">
        <v>0</v>
      </c>
      <c r="V22" s="161">
        <f>ROUND(E22*U22,2)</f>
        <v>0</v>
      </c>
      <c r="W22" s="161"/>
      <c r="X22" s="161" t="s">
        <v>269</v>
      </c>
      <c r="Y22" s="161" t="s">
        <v>182</v>
      </c>
      <c r="Z22" s="151"/>
      <c r="AA22" s="151"/>
      <c r="AB22" s="151"/>
      <c r="AC22" s="151"/>
      <c r="AD22" s="151"/>
      <c r="AE22" s="151"/>
      <c r="AF22" s="151"/>
      <c r="AG22" s="151" t="s">
        <v>270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2.5" outlineLevel="1" x14ac:dyDescent="0.2">
      <c r="A23" s="177">
        <v>9</v>
      </c>
      <c r="B23" s="178" t="s">
        <v>470</v>
      </c>
      <c r="C23" s="185" t="s">
        <v>471</v>
      </c>
      <c r="D23" s="179" t="s">
        <v>472</v>
      </c>
      <c r="E23" s="180">
        <v>0.3</v>
      </c>
      <c r="F23" s="181"/>
      <c r="G23" s="182">
        <f>ROUND(E23*F23,2)</f>
        <v>0</v>
      </c>
      <c r="H23" s="181"/>
      <c r="I23" s="182">
        <f>ROUND(E23*H23,2)</f>
        <v>0</v>
      </c>
      <c r="J23" s="181"/>
      <c r="K23" s="182">
        <f>ROUND(E23*J23,2)</f>
        <v>0</v>
      </c>
      <c r="L23" s="182">
        <v>21</v>
      </c>
      <c r="M23" s="182">
        <f>G23*(1+L23/100)</f>
        <v>0</v>
      </c>
      <c r="N23" s="180">
        <v>0</v>
      </c>
      <c r="O23" s="180">
        <f>ROUND(E23*N23,2)</f>
        <v>0</v>
      </c>
      <c r="P23" s="180">
        <v>0</v>
      </c>
      <c r="Q23" s="180">
        <f>ROUND(E23*P23,2)</f>
        <v>0</v>
      </c>
      <c r="R23" s="182" t="s">
        <v>293</v>
      </c>
      <c r="S23" s="182" t="s">
        <v>179</v>
      </c>
      <c r="T23" s="183" t="s">
        <v>179</v>
      </c>
      <c r="U23" s="161">
        <v>0</v>
      </c>
      <c r="V23" s="161">
        <f>ROUND(E23*U23,2)</f>
        <v>0</v>
      </c>
      <c r="W23" s="161"/>
      <c r="X23" s="161" t="s">
        <v>269</v>
      </c>
      <c r="Y23" s="161" t="s">
        <v>182</v>
      </c>
      <c r="Z23" s="151"/>
      <c r="AA23" s="151"/>
      <c r="AB23" s="151"/>
      <c r="AC23" s="151"/>
      <c r="AD23" s="151"/>
      <c r="AE23" s="151"/>
      <c r="AF23" s="151"/>
      <c r="AG23" s="151" t="s">
        <v>270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77">
        <v>10</v>
      </c>
      <c r="B24" s="178" t="s">
        <v>473</v>
      </c>
      <c r="C24" s="185" t="s">
        <v>474</v>
      </c>
      <c r="D24" s="179" t="s">
        <v>223</v>
      </c>
      <c r="E24" s="180">
        <v>21.6</v>
      </c>
      <c r="F24" s="181"/>
      <c r="G24" s="182">
        <f>ROUND(E24*F24,2)</f>
        <v>0</v>
      </c>
      <c r="H24" s="181"/>
      <c r="I24" s="182">
        <f>ROUND(E24*H24,2)</f>
        <v>0</v>
      </c>
      <c r="J24" s="181"/>
      <c r="K24" s="182">
        <f>ROUND(E24*J24,2)</f>
        <v>0</v>
      </c>
      <c r="L24" s="182">
        <v>21</v>
      </c>
      <c r="M24" s="182">
        <f>G24*(1+L24/100)</f>
        <v>0</v>
      </c>
      <c r="N24" s="180">
        <v>0</v>
      </c>
      <c r="O24" s="180">
        <f>ROUND(E24*N24,2)</f>
        <v>0</v>
      </c>
      <c r="P24" s="180">
        <v>0</v>
      </c>
      <c r="Q24" s="180">
        <f>ROUND(E24*P24,2)</f>
        <v>0</v>
      </c>
      <c r="R24" s="182"/>
      <c r="S24" s="182" t="s">
        <v>179</v>
      </c>
      <c r="T24" s="183" t="s">
        <v>179</v>
      </c>
      <c r="U24" s="161">
        <v>0.05</v>
      </c>
      <c r="V24" s="161">
        <f>ROUND(E24*U24,2)</f>
        <v>1.08</v>
      </c>
      <c r="W24" s="161"/>
      <c r="X24" s="161" t="s">
        <v>225</v>
      </c>
      <c r="Y24" s="161" t="s">
        <v>182</v>
      </c>
      <c r="Z24" s="151"/>
      <c r="AA24" s="151"/>
      <c r="AB24" s="151"/>
      <c r="AC24" s="151"/>
      <c r="AD24" s="151"/>
      <c r="AE24" s="151"/>
      <c r="AF24" s="151"/>
      <c r="AG24" s="151" t="s">
        <v>226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x14ac:dyDescent="0.2">
      <c r="A25" s="163" t="s">
        <v>174</v>
      </c>
      <c r="B25" s="164" t="s">
        <v>126</v>
      </c>
      <c r="C25" s="184" t="s">
        <v>127</v>
      </c>
      <c r="D25" s="165"/>
      <c r="E25" s="166"/>
      <c r="F25" s="167"/>
      <c r="G25" s="167">
        <f>SUMIF(AG26:AG29,"&lt;&gt;NOR",G26:G29)</f>
        <v>0</v>
      </c>
      <c r="H25" s="167"/>
      <c r="I25" s="167">
        <f>SUM(I26:I29)</f>
        <v>0</v>
      </c>
      <c r="J25" s="167"/>
      <c r="K25" s="167">
        <f>SUM(K26:K29)</f>
        <v>0</v>
      </c>
      <c r="L25" s="167"/>
      <c r="M25" s="167">
        <f>SUM(M26:M29)</f>
        <v>0</v>
      </c>
      <c r="N25" s="166"/>
      <c r="O25" s="166">
        <f>SUM(O26:O29)</f>
        <v>0</v>
      </c>
      <c r="P25" s="166"/>
      <c r="Q25" s="166">
        <f>SUM(Q26:Q29)</f>
        <v>0</v>
      </c>
      <c r="R25" s="167"/>
      <c r="S25" s="167"/>
      <c r="T25" s="168"/>
      <c r="U25" s="162"/>
      <c r="V25" s="162">
        <f>SUM(V26:V29)</f>
        <v>45.06</v>
      </c>
      <c r="W25" s="162"/>
      <c r="X25" s="162"/>
      <c r="Y25" s="162"/>
      <c r="AG25" t="s">
        <v>175</v>
      </c>
    </row>
    <row r="26" spans="1:60" outlineLevel="1" x14ac:dyDescent="0.2">
      <c r="A26" s="170">
        <v>11</v>
      </c>
      <c r="B26" s="171" t="s">
        <v>482</v>
      </c>
      <c r="C26" s="186" t="s">
        <v>483</v>
      </c>
      <c r="D26" s="172" t="s">
        <v>241</v>
      </c>
      <c r="E26" s="173">
        <v>4.8600000000000003</v>
      </c>
      <c r="F26" s="174"/>
      <c r="G26" s="175">
        <f>ROUND(E26*F26,2)</f>
        <v>0</v>
      </c>
      <c r="H26" s="174"/>
      <c r="I26" s="175">
        <f>ROUND(E26*H26,2)</f>
        <v>0</v>
      </c>
      <c r="J26" s="174"/>
      <c r="K26" s="175">
        <f>ROUND(E26*J26,2)</f>
        <v>0</v>
      </c>
      <c r="L26" s="175">
        <v>21</v>
      </c>
      <c r="M26" s="175">
        <f>G26*(1+L26/100)</f>
        <v>0</v>
      </c>
      <c r="N26" s="173">
        <v>0</v>
      </c>
      <c r="O26" s="173">
        <f>ROUND(E26*N26,2)</f>
        <v>0</v>
      </c>
      <c r="P26" s="173">
        <v>0</v>
      </c>
      <c r="Q26" s="173">
        <f>ROUND(E26*P26,2)</f>
        <v>0</v>
      </c>
      <c r="R26" s="175" t="s">
        <v>484</v>
      </c>
      <c r="S26" s="175" t="s">
        <v>179</v>
      </c>
      <c r="T26" s="176" t="s">
        <v>179</v>
      </c>
      <c r="U26" s="161">
        <v>6.4359999999999999</v>
      </c>
      <c r="V26" s="161">
        <f>ROUND(E26*U26,2)</f>
        <v>31.28</v>
      </c>
      <c r="W26" s="161"/>
      <c r="X26" s="161" t="s">
        <v>225</v>
      </c>
      <c r="Y26" s="161" t="s">
        <v>182</v>
      </c>
      <c r="Z26" s="151"/>
      <c r="AA26" s="151"/>
      <c r="AB26" s="151"/>
      <c r="AC26" s="151"/>
      <c r="AD26" s="151"/>
      <c r="AE26" s="151"/>
      <c r="AF26" s="151"/>
      <c r="AG26" s="151" t="s">
        <v>226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2" x14ac:dyDescent="0.2">
      <c r="A27" s="158"/>
      <c r="B27" s="159"/>
      <c r="C27" s="257" t="s">
        <v>485</v>
      </c>
      <c r="D27" s="258"/>
      <c r="E27" s="258"/>
      <c r="F27" s="258"/>
      <c r="G27" s="258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228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70">
        <v>12</v>
      </c>
      <c r="B28" s="171" t="s">
        <v>486</v>
      </c>
      <c r="C28" s="186" t="s">
        <v>487</v>
      </c>
      <c r="D28" s="172" t="s">
        <v>241</v>
      </c>
      <c r="E28" s="173">
        <v>5.29</v>
      </c>
      <c r="F28" s="174"/>
      <c r="G28" s="175">
        <f>ROUND(E28*F28,2)</f>
        <v>0</v>
      </c>
      <c r="H28" s="174"/>
      <c r="I28" s="175">
        <f>ROUND(E28*H28,2)</f>
        <v>0</v>
      </c>
      <c r="J28" s="174"/>
      <c r="K28" s="175">
        <f>ROUND(E28*J28,2)</f>
        <v>0</v>
      </c>
      <c r="L28" s="175">
        <v>21</v>
      </c>
      <c r="M28" s="175">
        <f>G28*(1+L28/100)</f>
        <v>0</v>
      </c>
      <c r="N28" s="173">
        <v>0</v>
      </c>
      <c r="O28" s="173">
        <f>ROUND(E28*N28,2)</f>
        <v>0</v>
      </c>
      <c r="P28" s="173">
        <v>0</v>
      </c>
      <c r="Q28" s="173">
        <f>ROUND(E28*P28,2)</f>
        <v>0</v>
      </c>
      <c r="R28" s="175" t="s">
        <v>484</v>
      </c>
      <c r="S28" s="175" t="s">
        <v>179</v>
      </c>
      <c r="T28" s="176" t="s">
        <v>179</v>
      </c>
      <c r="U28" s="161">
        <v>2.605</v>
      </c>
      <c r="V28" s="161">
        <f>ROUND(E28*U28,2)</f>
        <v>13.78</v>
      </c>
      <c r="W28" s="161"/>
      <c r="X28" s="161" t="s">
        <v>225</v>
      </c>
      <c r="Y28" s="161" t="s">
        <v>182</v>
      </c>
      <c r="Z28" s="151"/>
      <c r="AA28" s="151"/>
      <c r="AB28" s="151"/>
      <c r="AC28" s="151"/>
      <c r="AD28" s="151"/>
      <c r="AE28" s="151"/>
      <c r="AF28" s="151"/>
      <c r="AG28" s="151" t="s">
        <v>226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2" x14ac:dyDescent="0.2">
      <c r="A29" s="158"/>
      <c r="B29" s="159"/>
      <c r="C29" s="257" t="s">
        <v>488</v>
      </c>
      <c r="D29" s="258"/>
      <c r="E29" s="258"/>
      <c r="F29" s="258"/>
      <c r="G29" s="258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228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92" t="str">
        <f>C29</f>
        <v>nebo vybourání otvorů průřezové plochy přes 4 m2 ve zdivu nadzákladovém, včetně pomocného lešení o výšce podlahy do 1900 mm a pro zatížení do 1,5 kPa  (150 kg/m2),</v>
      </c>
      <c r="BB29" s="151"/>
      <c r="BC29" s="151"/>
      <c r="BD29" s="151"/>
      <c r="BE29" s="151"/>
      <c r="BF29" s="151"/>
      <c r="BG29" s="151"/>
      <c r="BH29" s="151"/>
    </row>
    <row r="30" spans="1:60" x14ac:dyDescent="0.2">
      <c r="A30" s="163" t="s">
        <v>174</v>
      </c>
      <c r="B30" s="164" t="s">
        <v>128</v>
      </c>
      <c r="C30" s="184" t="s">
        <v>129</v>
      </c>
      <c r="D30" s="165"/>
      <c r="E30" s="166"/>
      <c r="F30" s="167"/>
      <c r="G30" s="167">
        <f>SUMIF(AG31:AG32,"&lt;&gt;NOR",G31:G32)</f>
        <v>0</v>
      </c>
      <c r="H30" s="167"/>
      <c r="I30" s="167">
        <f>SUM(I31:I32)</f>
        <v>0</v>
      </c>
      <c r="J30" s="167"/>
      <c r="K30" s="167">
        <f>SUM(K31:K32)</f>
        <v>0</v>
      </c>
      <c r="L30" s="167"/>
      <c r="M30" s="167">
        <f>SUM(M31:M32)</f>
        <v>0</v>
      </c>
      <c r="N30" s="166"/>
      <c r="O30" s="166">
        <f>SUM(O31:O32)</f>
        <v>0</v>
      </c>
      <c r="P30" s="166"/>
      <c r="Q30" s="166">
        <f>SUM(Q31:Q32)</f>
        <v>0</v>
      </c>
      <c r="R30" s="167"/>
      <c r="S30" s="167"/>
      <c r="T30" s="168"/>
      <c r="U30" s="162"/>
      <c r="V30" s="162">
        <f>SUM(V31:V32)</f>
        <v>0.01</v>
      </c>
      <c r="W30" s="162"/>
      <c r="X30" s="162"/>
      <c r="Y30" s="162"/>
      <c r="AG30" t="s">
        <v>175</v>
      </c>
    </row>
    <row r="31" spans="1:60" outlineLevel="1" x14ac:dyDescent="0.2">
      <c r="A31" s="170">
        <v>13</v>
      </c>
      <c r="B31" s="171" t="s">
        <v>297</v>
      </c>
      <c r="C31" s="186" t="s">
        <v>298</v>
      </c>
      <c r="D31" s="172" t="s">
        <v>299</v>
      </c>
      <c r="E31" s="173">
        <v>1.404E-2</v>
      </c>
      <c r="F31" s="174"/>
      <c r="G31" s="175">
        <f>ROUND(E31*F31,2)</f>
        <v>0</v>
      </c>
      <c r="H31" s="174"/>
      <c r="I31" s="175">
        <f>ROUND(E31*H31,2)</f>
        <v>0</v>
      </c>
      <c r="J31" s="174"/>
      <c r="K31" s="175">
        <f>ROUND(E31*J31,2)</f>
        <v>0</v>
      </c>
      <c r="L31" s="175">
        <v>21</v>
      </c>
      <c r="M31" s="175">
        <f>G31*(1+L31/100)</f>
        <v>0</v>
      </c>
      <c r="N31" s="173">
        <v>0</v>
      </c>
      <c r="O31" s="173">
        <f>ROUND(E31*N31,2)</f>
        <v>0</v>
      </c>
      <c r="P31" s="173">
        <v>0</v>
      </c>
      <c r="Q31" s="173">
        <f>ROUND(E31*P31,2)</f>
        <v>0</v>
      </c>
      <c r="R31" s="175" t="s">
        <v>224</v>
      </c>
      <c r="S31" s="175" t="s">
        <v>179</v>
      </c>
      <c r="T31" s="176" t="s">
        <v>179</v>
      </c>
      <c r="U31" s="161">
        <v>0.39</v>
      </c>
      <c r="V31" s="161">
        <f>ROUND(E31*U31,2)</f>
        <v>0.01</v>
      </c>
      <c r="W31" s="161"/>
      <c r="X31" s="161" t="s">
        <v>225</v>
      </c>
      <c r="Y31" s="161" t="s">
        <v>182</v>
      </c>
      <c r="Z31" s="151"/>
      <c r="AA31" s="151"/>
      <c r="AB31" s="151"/>
      <c r="AC31" s="151"/>
      <c r="AD31" s="151"/>
      <c r="AE31" s="151"/>
      <c r="AF31" s="151"/>
      <c r="AG31" s="151" t="s">
        <v>226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2" x14ac:dyDescent="0.2">
      <c r="A32" s="158"/>
      <c r="B32" s="159"/>
      <c r="C32" s="257" t="s">
        <v>300</v>
      </c>
      <c r="D32" s="258"/>
      <c r="E32" s="258"/>
      <c r="F32" s="258"/>
      <c r="G32" s="258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228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x14ac:dyDescent="0.2">
      <c r="A33" s="163" t="s">
        <v>174</v>
      </c>
      <c r="B33" s="164" t="s">
        <v>142</v>
      </c>
      <c r="C33" s="184" t="s">
        <v>143</v>
      </c>
      <c r="D33" s="165"/>
      <c r="E33" s="166"/>
      <c r="F33" s="167"/>
      <c r="G33" s="167">
        <f>SUMIF(AG34:AG38,"&lt;&gt;NOR",G34:G38)</f>
        <v>0</v>
      </c>
      <c r="H33" s="167"/>
      <c r="I33" s="167">
        <f>SUM(I34:I38)</f>
        <v>0</v>
      </c>
      <c r="J33" s="167"/>
      <c r="K33" s="167">
        <f>SUM(K34:K38)</f>
        <v>0</v>
      </c>
      <c r="L33" s="167"/>
      <c r="M33" s="167">
        <f>SUM(M34:M38)</f>
        <v>0</v>
      </c>
      <c r="N33" s="166"/>
      <c r="O33" s="166">
        <f>SUM(O34:O38)</f>
        <v>0</v>
      </c>
      <c r="P33" s="166"/>
      <c r="Q33" s="166">
        <f>SUM(Q34:Q38)</f>
        <v>0</v>
      </c>
      <c r="R33" s="167"/>
      <c r="S33" s="167"/>
      <c r="T33" s="168"/>
      <c r="U33" s="162"/>
      <c r="V33" s="162">
        <f>SUM(V34:V38)</f>
        <v>25.299999999999997</v>
      </c>
      <c r="W33" s="162"/>
      <c r="X33" s="162"/>
      <c r="Y33" s="162"/>
      <c r="AG33" t="s">
        <v>175</v>
      </c>
    </row>
    <row r="34" spans="1:60" ht="22.5" outlineLevel="1" x14ac:dyDescent="0.2">
      <c r="A34" s="170">
        <v>14</v>
      </c>
      <c r="B34" s="171" t="s">
        <v>502</v>
      </c>
      <c r="C34" s="186" t="s">
        <v>503</v>
      </c>
      <c r="D34" s="172" t="s">
        <v>299</v>
      </c>
      <c r="E34" s="173">
        <v>20.475000000000001</v>
      </c>
      <c r="F34" s="174"/>
      <c r="G34" s="175">
        <f>ROUND(E34*F34,2)</f>
        <v>0</v>
      </c>
      <c r="H34" s="174"/>
      <c r="I34" s="175">
        <f>ROUND(E34*H34,2)</f>
        <v>0</v>
      </c>
      <c r="J34" s="174"/>
      <c r="K34" s="175">
        <f>ROUND(E34*J34,2)</f>
        <v>0</v>
      </c>
      <c r="L34" s="175">
        <v>21</v>
      </c>
      <c r="M34" s="175">
        <f>G34*(1+L34/100)</f>
        <v>0</v>
      </c>
      <c r="N34" s="173">
        <v>0</v>
      </c>
      <c r="O34" s="173">
        <f>ROUND(E34*N34,2)</f>
        <v>0</v>
      </c>
      <c r="P34" s="173">
        <v>0</v>
      </c>
      <c r="Q34" s="173">
        <f>ROUND(E34*P34,2)</f>
        <v>0</v>
      </c>
      <c r="R34" s="175" t="s">
        <v>484</v>
      </c>
      <c r="S34" s="175" t="s">
        <v>179</v>
      </c>
      <c r="T34" s="176" t="s">
        <v>179</v>
      </c>
      <c r="U34" s="161">
        <v>0.49</v>
      </c>
      <c r="V34" s="161">
        <f>ROUND(E34*U34,2)</f>
        <v>10.029999999999999</v>
      </c>
      <c r="W34" s="161"/>
      <c r="X34" s="161" t="s">
        <v>225</v>
      </c>
      <c r="Y34" s="161" t="s">
        <v>182</v>
      </c>
      <c r="Z34" s="151"/>
      <c r="AA34" s="151"/>
      <c r="AB34" s="151"/>
      <c r="AC34" s="151"/>
      <c r="AD34" s="151"/>
      <c r="AE34" s="151"/>
      <c r="AF34" s="151"/>
      <c r="AG34" s="151" t="s">
        <v>263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2" x14ac:dyDescent="0.2">
      <c r="A35" s="158"/>
      <c r="B35" s="159"/>
      <c r="C35" s="261" t="s">
        <v>504</v>
      </c>
      <c r="D35" s="262"/>
      <c r="E35" s="262"/>
      <c r="F35" s="262"/>
      <c r="G35" s="262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304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7">
        <v>15</v>
      </c>
      <c r="B36" s="178" t="s">
        <v>505</v>
      </c>
      <c r="C36" s="185" t="s">
        <v>506</v>
      </c>
      <c r="D36" s="179" t="s">
        <v>299</v>
      </c>
      <c r="E36" s="180">
        <v>409.5</v>
      </c>
      <c r="F36" s="181"/>
      <c r="G36" s="182">
        <f>ROUND(E36*F36,2)</f>
        <v>0</v>
      </c>
      <c r="H36" s="181"/>
      <c r="I36" s="182">
        <f>ROUND(E36*H36,2)</f>
        <v>0</v>
      </c>
      <c r="J36" s="181"/>
      <c r="K36" s="182">
        <f>ROUND(E36*J36,2)</f>
        <v>0</v>
      </c>
      <c r="L36" s="182">
        <v>21</v>
      </c>
      <c r="M36" s="182">
        <f>G36*(1+L36/100)</f>
        <v>0</v>
      </c>
      <c r="N36" s="180">
        <v>0</v>
      </c>
      <c r="O36" s="180">
        <f>ROUND(E36*N36,2)</f>
        <v>0</v>
      </c>
      <c r="P36" s="180">
        <v>0</v>
      </c>
      <c r="Q36" s="180">
        <f>ROUND(E36*P36,2)</f>
        <v>0</v>
      </c>
      <c r="R36" s="182" t="s">
        <v>484</v>
      </c>
      <c r="S36" s="182" t="s">
        <v>179</v>
      </c>
      <c r="T36" s="183" t="s">
        <v>179</v>
      </c>
      <c r="U36" s="161">
        <v>0</v>
      </c>
      <c r="V36" s="161">
        <f>ROUND(E36*U36,2)</f>
        <v>0</v>
      </c>
      <c r="W36" s="161"/>
      <c r="X36" s="161" t="s">
        <v>225</v>
      </c>
      <c r="Y36" s="161" t="s">
        <v>182</v>
      </c>
      <c r="Z36" s="151"/>
      <c r="AA36" s="151"/>
      <c r="AB36" s="151"/>
      <c r="AC36" s="151"/>
      <c r="AD36" s="151"/>
      <c r="AE36" s="151"/>
      <c r="AF36" s="151"/>
      <c r="AG36" s="151" t="s">
        <v>496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7">
        <v>16</v>
      </c>
      <c r="B37" s="178" t="s">
        <v>494</v>
      </c>
      <c r="C37" s="185" t="s">
        <v>495</v>
      </c>
      <c r="D37" s="179" t="s">
        <v>299</v>
      </c>
      <c r="E37" s="180">
        <v>20.475000000000001</v>
      </c>
      <c r="F37" s="181"/>
      <c r="G37" s="182">
        <f>ROUND(E37*F37,2)</f>
        <v>0</v>
      </c>
      <c r="H37" s="181"/>
      <c r="I37" s="182">
        <f>ROUND(E37*H37,2)</f>
        <v>0</v>
      </c>
      <c r="J37" s="181"/>
      <c r="K37" s="182">
        <f>ROUND(E37*J37,2)</f>
        <v>0</v>
      </c>
      <c r="L37" s="182">
        <v>21</v>
      </c>
      <c r="M37" s="182">
        <f>G37*(1+L37/100)</f>
        <v>0</v>
      </c>
      <c r="N37" s="180">
        <v>0</v>
      </c>
      <c r="O37" s="180">
        <f>ROUND(E37*N37,2)</f>
        <v>0</v>
      </c>
      <c r="P37" s="180">
        <v>0</v>
      </c>
      <c r="Q37" s="180">
        <f>ROUND(E37*P37,2)</f>
        <v>0</v>
      </c>
      <c r="R37" s="182" t="s">
        <v>224</v>
      </c>
      <c r="S37" s="182" t="s">
        <v>179</v>
      </c>
      <c r="T37" s="183" t="s">
        <v>179</v>
      </c>
      <c r="U37" s="161">
        <v>0.746</v>
      </c>
      <c r="V37" s="161">
        <f>ROUND(E37*U37,2)</f>
        <v>15.27</v>
      </c>
      <c r="W37" s="161"/>
      <c r="X37" s="161" t="s">
        <v>225</v>
      </c>
      <c r="Y37" s="161" t="s">
        <v>182</v>
      </c>
      <c r="Z37" s="151"/>
      <c r="AA37" s="151"/>
      <c r="AB37" s="151"/>
      <c r="AC37" s="151"/>
      <c r="AD37" s="151"/>
      <c r="AE37" s="151"/>
      <c r="AF37" s="151"/>
      <c r="AG37" s="151" t="s">
        <v>496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0">
        <v>17</v>
      </c>
      <c r="B38" s="171" t="s">
        <v>507</v>
      </c>
      <c r="C38" s="186" t="s">
        <v>508</v>
      </c>
      <c r="D38" s="172" t="s">
        <v>299</v>
      </c>
      <c r="E38" s="173">
        <v>20.475000000000001</v>
      </c>
      <c r="F38" s="174"/>
      <c r="G38" s="175">
        <f>ROUND(E38*F38,2)</f>
        <v>0</v>
      </c>
      <c r="H38" s="174"/>
      <c r="I38" s="175">
        <f>ROUND(E38*H38,2)</f>
        <v>0</v>
      </c>
      <c r="J38" s="174"/>
      <c r="K38" s="175">
        <f>ROUND(E38*J38,2)</f>
        <v>0</v>
      </c>
      <c r="L38" s="175">
        <v>21</v>
      </c>
      <c r="M38" s="175">
        <f>G38*(1+L38/100)</f>
        <v>0</v>
      </c>
      <c r="N38" s="173">
        <v>0</v>
      </c>
      <c r="O38" s="173">
        <f>ROUND(E38*N38,2)</f>
        <v>0</v>
      </c>
      <c r="P38" s="173">
        <v>0</v>
      </c>
      <c r="Q38" s="173">
        <f>ROUND(E38*P38,2)</f>
        <v>0</v>
      </c>
      <c r="R38" s="175" t="s">
        <v>484</v>
      </c>
      <c r="S38" s="175" t="s">
        <v>499</v>
      </c>
      <c r="T38" s="176" t="s">
        <v>499</v>
      </c>
      <c r="U38" s="161">
        <v>0</v>
      </c>
      <c r="V38" s="161">
        <f>ROUND(E38*U38,2)</f>
        <v>0</v>
      </c>
      <c r="W38" s="161"/>
      <c r="X38" s="161" t="s">
        <v>225</v>
      </c>
      <c r="Y38" s="161" t="s">
        <v>182</v>
      </c>
      <c r="Z38" s="151"/>
      <c r="AA38" s="151"/>
      <c r="AB38" s="151"/>
      <c r="AC38" s="151"/>
      <c r="AD38" s="151"/>
      <c r="AE38" s="151"/>
      <c r="AF38" s="151"/>
      <c r="AG38" s="151" t="s">
        <v>496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">
      <c r="A39" s="3"/>
      <c r="B39" s="4"/>
      <c r="C39" s="187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E39">
        <v>12</v>
      </c>
      <c r="AF39">
        <v>21</v>
      </c>
      <c r="AG39" t="s">
        <v>160</v>
      </c>
    </row>
    <row r="40" spans="1:60" x14ac:dyDescent="0.2">
      <c r="A40" s="154"/>
      <c r="B40" s="155" t="s">
        <v>28</v>
      </c>
      <c r="C40" s="188"/>
      <c r="D40" s="156"/>
      <c r="E40" s="157"/>
      <c r="F40" s="157"/>
      <c r="G40" s="169">
        <f>G8+G25+G30+G33</f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E40">
        <f>SUMIF(L7:L38,AE39,G7:G38)</f>
        <v>0</v>
      </c>
      <c r="AF40">
        <f>SUMIF(L7:L38,AF39,G7:G38)</f>
        <v>0</v>
      </c>
      <c r="AG40" t="s">
        <v>219</v>
      </c>
    </row>
    <row r="41" spans="1:60" x14ac:dyDescent="0.2">
      <c r="C41" s="189"/>
      <c r="D41" s="10"/>
      <c r="AG41" t="s">
        <v>220</v>
      </c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bcbyrFLUKAGFBqFdMnuTVwnb1DEsDWBc6RnN4PAmaiNFjGoAO3odJ6zlpk9K5J39seCVMPYw5ZfmFrbk3MjCw==" saltValue="x2lbHW+o4ubtezehrpE9dA==" spinCount="100000" sheet="1" formatRows="0"/>
  <mergeCells count="14">
    <mergeCell ref="C13:G13"/>
    <mergeCell ref="A1:G1"/>
    <mergeCell ref="C2:G2"/>
    <mergeCell ref="C3:G3"/>
    <mergeCell ref="C4:G4"/>
    <mergeCell ref="C11:G11"/>
    <mergeCell ref="C32:G32"/>
    <mergeCell ref="C35:G35"/>
    <mergeCell ref="C15:G15"/>
    <mergeCell ref="C17:G17"/>
    <mergeCell ref="C19:G19"/>
    <mergeCell ref="C21:G21"/>
    <mergeCell ref="C27:G27"/>
    <mergeCell ref="C29:G2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273F0-7633-477D-8841-270D4AA7BF1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5" customWidth="1"/>
    <col min="3" max="3" width="63.28515625" style="125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0" t="s">
        <v>147</v>
      </c>
      <c r="B1" s="250"/>
      <c r="C1" s="250"/>
      <c r="D1" s="250"/>
      <c r="E1" s="250"/>
      <c r="F1" s="250"/>
      <c r="G1" s="250"/>
      <c r="AG1" t="s">
        <v>148</v>
      </c>
    </row>
    <row r="2" spans="1:60" ht="25.15" customHeight="1" x14ac:dyDescent="0.2">
      <c r="A2" s="50" t="s">
        <v>7</v>
      </c>
      <c r="B2" s="49" t="s">
        <v>42</v>
      </c>
      <c r="C2" s="251" t="s">
        <v>43</v>
      </c>
      <c r="D2" s="252"/>
      <c r="E2" s="252"/>
      <c r="F2" s="252"/>
      <c r="G2" s="253"/>
      <c r="AG2" t="s">
        <v>149</v>
      </c>
    </row>
    <row r="3" spans="1:60" ht="25.15" customHeight="1" x14ac:dyDescent="0.2">
      <c r="A3" s="50" t="s">
        <v>8</v>
      </c>
      <c r="B3" s="49" t="s">
        <v>62</v>
      </c>
      <c r="C3" s="251" t="s">
        <v>63</v>
      </c>
      <c r="D3" s="252"/>
      <c r="E3" s="252"/>
      <c r="F3" s="252"/>
      <c r="G3" s="253"/>
      <c r="AC3" s="125" t="s">
        <v>149</v>
      </c>
      <c r="AG3" t="s">
        <v>150</v>
      </c>
    </row>
    <row r="4" spans="1:60" ht="25.15" customHeight="1" x14ac:dyDescent="0.2">
      <c r="A4" s="144" t="s">
        <v>9</v>
      </c>
      <c r="B4" s="145" t="s">
        <v>56</v>
      </c>
      <c r="C4" s="254" t="s">
        <v>66</v>
      </c>
      <c r="D4" s="255"/>
      <c r="E4" s="255"/>
      <c r="F4" s="255"/>
      <c r="G4" s="256"/>
      <c r="AG4" t="s">
        <v>151</v>
      </c>
    </row>
    <row r="5" spans="1:60" x14ac:dyDescent="0.2">
      <c r="D5" s="10"/>
    </row>
    <row r="6" spans="1:60" ht="38.25" x14ac:dyDescent="0.2">
      <c r="A6" s="147" t="s">
        <v>152</v>
      </c>
      <c r="B6" s="149" t="s">
        <v>153</v>
      </c>
      <c r="C6" s="149" t="s">
        <v>154</v>
      </c>
      <c r="D6" s="148" t="s">
        <v>155</v>
      </c>
      <c r="E6" s="147" t="s">
        <v>156</v>
      </c>
      <c r="F6" s="146" t="s">
        <v>157</v>
      </c>
      <c r="G6" s="147" t="s">
        <v>28</v>
      </c>
      <c r="H6" s="150" t="s">
        <v>29</v>
      </c>
      <c r="I6" s="150" t="s">
        <v>158</v>
      </c>
      <c r="J6" s="150" t="s">
        <v>30</v>
      </c>
      <c r="K6" s="150" t="s">
        <v>159</v>
      </c>
      <c r="L6" s="150" t="s">
        <v>160</v>
      </c>
      <c r="M6" s="150" t="s">
        <v>161</v>
      </c>
      <c r="N6" s="150" t="s">
        <v>162</v>
      </c>
      <c r="O6" s="150" t="s">
        <v>163</v>
      </c>
      <c r="P6" s="150" t="s">
        <v>164</v>
      </c>
      <c r="Q6" s="150" t="s">
        <v>165</v>
      </c>
      <c r="R6" s="150" t="s">
        <v>166</v>
      </c>
      <c r="S6" s="150" t="s">
        <v>167</v>
      </c>
      <c r="T6" s="150" t="s">
        <v>168</v>
      </c>
      <c r="U6" s="150" t="s">
        <v>169</v>
      </c>
      <c r="V6" s="150" t="s">
        <v>170</v>
      </c>
      <c r="W6" s="150" t="s">
        <v>171</v>
      </c>
      <c r="X6" s="150" t="s">
        <v>172</v>
      </c>
      <c r="Y6" s="150" t="s">
        <v>173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63" t="s">
        <v>174</v>
      </c>
      <c r="B8" s="164" t="s">
        <v>132</v>
      </c>
      <c r="C8" s="184" t="s">
        <v>133</v>
      </c>
      <c r="D8" s="165"/>
      <c r="E8" s="166"/>
      <c r="F8" s="167"/>
      <c r="G8" s="167">
        <f>SUMIF(AG9:AG19,"&lt;&gt;NOR",G9:G19)</f>
        <v>0</v>
      </c>
      <c r="H8" s="167"/>
      <c r="I8" s="167">
        <f>SUM(I9:I19)</f>
        <v>0</v>
      </c>
      <c r="J8" s="167"/>
      <c r="K8" s="167">
        <f>SUM(K9:K19)</f>
        <v>0</v>
      </c>
      <c r="L8" s="167"/>
      <c r="M8" s="167">
        <f>SUM(M9:M19)</f>
        <v>0</v>
      </c>
      <c r="N8" s="166"/>
      <c r="O8" s="166">
        <f>SUM(O9:O19)</f>
        <v>0</v>
      </c>
      <c r="P8" s="166"/>
      <c r="Q8" s="166">
        <f>SUM(Q9:Q19)</f>
        <v>0</v>
      </c>
      <c r="R8" s="167"/>
      <c r="S8" s="167"/>
      <c r="T8" s="168"/>
      <c r="U8" s="162"/>
      <c r="V8" s="162">
        <f>SUM(V9:V19)</f>
        <v>15.15</v>
      </c>
      <c r="W8" s="162"/>
      <c r="X8" s="162"/>
      <c r="Y8" s="162"/>
      <c r="AG8" t="s">
        <v>175</v>
      </c>
    </row>
    <row r="9" spans="1:60" outlineLevel="1" x14ac:dyDescent="0.2">
      <c r="A9" s="177">
        <v>1</v>
      </c>
      <c r="B9" s="178" t="s">
        <v>509</v>
      </c>
      <c r="C9" s="185" t="s">
        <v>510</v>
      </c>
      <c r="D9" s="179" t="s">
        <v>290</v>
      </c>
      <c r="E9" s="180">
        <v>2</v>
      </c>
      <c r="F9" s="181"/>
      <c r="G9" s="182">
        <f>ROUND(E9*F9,2)</f>
        <v>0</v>
      </c>
      <c r="H9" s="181"/>
      <c r="I9" s="182">
        <f>ROUND(E9*H9,2)</f>
        <v>0</v>
      </c>
      <c r="J9" s="181"/>
      <c r="K9" s="182">
        <f>ROUND(E9*J9,2)</f>
        <v>0</v>
      </c>
      <c r="L9" s="182">
        <v>21</v>
      </c>
      <c r="M9" s="182">
        <f>G9*(1+L9/100)</f>
        <v>0</v>
      </c>
      <c r="N9" s="180">
        <v>0</v>
      </c>
      <c r="O9" s="180">
        <f>ROUND(E9*N9,2)</f>
        <v>0</v>
      </c>
      <c r="P9" s="180">
        <v>0</v>
      </c>
      <c r="Q9" s="180">
        <f>ROUND(E9*P9,2)</f>
        <v>0</v>
      </c>
      <c r="R9" s="182"/>
      <c r="S9" s="182" t="s">
        <v>268</v>
      </c>
      <c r="T9" s="183" t="s">
        <v>180</v>
      </c>
      <c r="U9" s="161">
        <v>0</v>
      </c>
      <c r="V9" s="161">
        <f>ROUND(E9*U9,2)</f>
        <v>0</v>
      </c>
      <c r="W9" s="161"/>
      <c r="X9" s="161" t="s">
        <v>225</v>
      </c>
      <c r="Y9" s="161" t="s">
        <v>182</v>
      </c>
      <c r="Z9" s="151"/>
      <c r="AA9" s="151"/>
      <c r="AB9" s="151"/>
      <c r="AC9" s="151"/>
      <c r="AD9" s="151"/>
      <c r="AE9" s="151"/>
      <c r="AF9" s="151"/>
      <c r="AG9" s="151" t="s">
        <v>496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 x14ac:dyDescent="0.2">
      <c r="A10" s="177">
        <v>2</v>
      </c>
      <c r="B10" s="178" t="s">
        <v>511</v>
      </c>
      <c r="C10" s="185" t="s">
        <v>512</v>
      </c>
      <c r="D10" s="179" t="s">
        <v>290</v>
      </c>
      <c r="E10" s="180">
        <v>9</v>
      </c>
      <c r="F10" s="181"/>
      <c r="G10" s="182">
        <f>ROUND(E10*F10,2)</f>
        <v>0</v>
      </c>
      <c r="H10" s="181"/>
      <c r="I10" s="182">
        <f>ROUND(E10*H10,2)</f>
        <v>0</v>
      </c>
      <c r="J10" s="181"/>
      <c r="K10" s="182">
        <f>ROUND(E10*J10,2)</f>
        <v>0</v>
      </c>
      <c r="L10" s="182">
        <v>21</v>
      </c>
      <c r="M10" s="182">
        <f>G10*(1+L10/100)</f>
        <v>0</v>
      </c>
      <c r="N10" s="180">
        <v>0</v>
      </c>
      <c r="O10" s="180">
        <f>ROUND(E10*N10,2)</f>
        <v>0</v>
      </c>
      <c r="P10" s="180">
        <v>0</v>
      </c>
      <c r="Q10" s="180">
        <f>ROUND(E10*P10,2)</f>
        <v>0</v>
      </c>
      <c r="R10" s="182" t="s">
        <v>132</v>
      </c>
      <c r="S10" s="182" t="s">
        <v>179</v>
      </c>
      <c r="T10" s="183" t="s">
        <v>179</v>
      </c>
      <c r="U10" s="161">
        <v>1.68333</v>
      </c>
      <c r="V10" s="161">
        <f>ROUND(E10*U10,2)</f>
        <v>15.15</v>
      </c>
      <c r="W10" s="161"/>
      <c r="X10" s="161" t="s">
        <v>225</v>
      </c>
      <c r="Y10" s="161" t="s">
        <v>182</v>
      </c>
      <c r="Z10" s="151"/>
      <c r="AA10" s="151"/>
      <c r="AB10" s="151"/>
      <c r="AC10" s="151"/>
      <c r="AD10" s="151"/>
      <c r="AE10" s="151"/>
      <c r="AF10" s="151"/>
      <c r="AG10" s="151" t="s">
        <v>496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7">
        <v>3</v>
      </c>
      <c r="B11" s="178" t="s">
        <v>513</v>
      </c>
      <c r="C11" s="185" t="s">
        <v>514</v>
      </c>
      <c r="D11" s="179" t="s">
        <v>290</v>
      </c>
      <c r="E11" s="180">
        <v>9</v>
      </c>
      <c r="F11" s="181"/>
      <c r="G11" s="182">
        <f>ROUND(E11*F11,2)</f>
        <v>0</v>
      </c>
      <c r="H11" s="181"/>
      <c r="I11" s="182">
        <f>ROUND(E11*H11,2)</f>
        <v>0</v>
      </c>
      <c r="J11" s="181"/>
      <c r="K11" s="182">
        <f>ROUND(E11*J11,2)</f>
        <v>0</v>
      </c>
      <c r="L11" s="182">
        <v>21</v>
      </c>
      <c r="M11" s="182">
        <f>G11*(1+L11/100)</f>
        <v>0</v>
      </c>
      <c r="N11" s="180">
        <v>0</v>
      </c>
      <c r="O11" s="180">
        <f>ROUND(E11*N11,2)</f>
        <v>0</v>
      </c>
      <c r="P11" s="180">
        <v>0</v>
      </c>
      <c r="Q11" s="180">
        <f>ROUND(E11*P11,2)</f>
        <v>0</v>
      </c>
      <c r="R11" s="182"/>
      <c r="S11" s="182" t="s">
        <v>268</v>
      </c>
      <c r="T11" s="183" t="s">
        <v>180</v>
      </c>
      <c r="U11" s="161">
        <v>0</v>
      </c>
      <c r="V11" s="161">
        <f>ROUND(E11*U11,2)</f>
        <v>0</v>
      </c>
      <c r="W11" s="161"/>
      <c r="X11" s="161" t="s">
        <v>225</v>
      </c>
      <c r="Y11" s="161" t="s">
        <v>182</v>
      </c>
      <c r="Z11" s="151"/>
      <c r="AA11" s="151"/>
      <c r="AB11" s="151"/>
      <c r="AC11" s="151"/>
      <c r="AD11" s="151"/>
      <c r="AE11" s="151"/>
      <c r="AF11" s="151"/>
      <c r="AG11" s="151" t="s">
        <v>496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70">
        <v>4</v>
      </c>
      <c r="B12" s="171" t="s">
        <v>515</v>
      </c>
      <c r="C12" s="186" t="s">
        <v>516</v>
      </c>
      <c r="D12" s="172" t="s">
        <v>237</v>
      </c>
      <c r="E12" s="173">
        <v>166.8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3">
        <v>0</v>
      </c>
      <c r="O12" s="173">
        <f>ROUND(E12*N12,2)</f>
        <v>0</v>
      </c>
      <c r="P12" s="173">
        <v>0</v>
      </c>
      <c r="Q12" s="173">
        <f>ROUND(E12*P12,2)</f>
        <v>0</v>
      </c>
      <c r="R12" s="175"/>
      <c r="S12" s="175" t="s">
        <v>268</v>
      </c>
      <c r="T12" s="176" t="s">
        <v>180</v>
      </c>
      <c r="U12" s="161">
        <v>0</v>
      </c>
      <c r="V12" s="161">
        <f>ROUND(E12*U12,2)</f>
        <v>0</v>
      </c>
      <c r="W12" s="161"/>
      <c r="X12" s="161" t="s">
        <v>225</v>
      </c>
      <c r="Y12" s="161" t="s">
        <v>182</v>
      </c>
      <c r="Z12" s="151"/>
      <c r="AA12" s="151"/>
      <c r="AB12" s="151"/>
      <c r="AC12" s="151"/>
      <c r="AD12" s="151"/>
      <c r="AE12" s="151"/>
      <c r="AF12" s="151"/>
      <c r="AG12" s="151" t="s">
        <v>496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2" x14ac:dyDescent="0.2">
      <c r="A13" s="158"/>
      <c r="B13" s="159"/>
      <c r="C13" s="193" t="s">
        <v>517</v>
      </c>
      <c r="D13" s="190"/>
      <c r="E13" s="191">
        <v>166.8</v>
      </c>
      <c r="F13" s="161"/>
      <c r="G13" s="16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230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77">
        <v>5</v>
      </c>
      <c r="B14" s="178" t="s">
        <v>518</v>
      </c>
      <c r="C14" s="185" t="s">
        <v>519</v>
      </c>
      <c r="D14" s="179" t="s">
        <v>290</v>
      </c>
      <c r="E14" s="180">
        <v>9</v>
      </c>
      <c r="F14" s="181"/>
      <c r="G14" s="182">
        <f t="shared" ref="G14:G19" si="0">ROUND(E14*F14,2)</f>
        <v>0</v>
      </c>
      <c r="H14" s="181"/>
      <c r="I14" s="182">
        <f t="shared" ref="I14:I19" si="1">ROUND(E14*H14,2)</f>
        <v>0</v>
      </c>
      <c r="J14" s="181"/>
      <c r="K14" s="182">
        <f t="shared" ref="K14:K19" si="2">ROUND(E14*J14,2)</f>
        <v>0</v>
      </c>
      <c r="L14" s="182">
        <v>21</v>
      </c>
      <c r="M14" s="182">
        <f t="shared" ref="M14:M19" si="3">G14*(1+L14/100)</f>
        <v>0</v>
      </c>
      <c r="N14" s="180">
        <v>0</v>
      </c>
      <c r="O14" s="180">
        <f t="shared" ref="O14:O19" si="4">ROUND(E14*N14,2)</f>
        <v>0</v>
      </c>
      <c r="P14" s="180">
        <v>0</v>
      </c>
      <c r="Q14" s="180">
        <f t="shared" ref="Q14:Q19" si="5">ROUND(E14*P14,2)</f>
        <v>0</v>
      </c>
      <c r="R14" s="182"/>
      <c r="S14" s="182" t="s">
        <v>268</v>
      </c>
      <c r="T14" s="183" t="s">
        <v>180</v>
      </c>
      <c r="U14" s="161">
        <v>0</v>
      </c>
      <c r="V14" s="161">
        <f t="shared" ref="V14:V19" si="6">ROUND(E14*U14,2)</f>
        <v>0</v>
      </c>
      <c r="W14" s="161"/>
      <c r="X14" s="161" t="s">
        <v>269</v>
      </c>
      <c r="Y14" s="161" t="s">
        <v>182</v>
      </c>
      <c r="Z14" s="151"/>
      <c r="AA14" s="151"/>
      <c r="AB14" s="151"/>
      <c r="AC14" s="151"/>
      <c r="AD14" s="151"/>
      <c r="AE14" s="151"/>
      <c r="AF14" s="151"/>
      <c r="AG14" s="151" t="s">
        <v>270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7">
        <v>6</v>
      </c>
      <c r="B15" s="178" t="s">
        <v>520</v>
      </c>
      <c r="C15" s="185" t="s">
        <v>521</v>
      </c>
      <c r="D15" s="179" t="s">
        <v>237</v>
      </c>
      <c r="E15" s="180">
        <v>75</v>
      </c>
      <c r="F15" s="181"/>
      <c r="G15" s="182">
        <f t="shared" si="0"/>
        <v>0</v>
      </c>
      <c r="H15" s="181"/>
      <c r="I15" s="182">
        <f t="shared" si="1"/>
        <v>0</v>
      </c>
      <c r="J15" s="181"/>
      <c r="K15" s="182">
        <f t="shared" si="2"/>
        <v>0</v>
      </c>
      <c r="L15" s="182">
        <v>21</v>
      </c>
      <c r="M15" s="182">
        <f t="shared" si="3"/>
        <v>0</v>
      </c>
      <c r="N15" s="180">
        <v>0</v>
      </c>
      <c r="O15" s="180">
        <f t="shared" si="4"/>
        <v>0</v>
      </c>
      <c r="P15" s="180">
        <v>0</v>
      </c>
      <c r="Q15" s="180">
        <f t="shared" si="5"/>
        <v>0</v>
      </c>
      <c r="R15" s="182"/>
      <c r="S15" s="182" t="s">
        <v>268</v>
      </c>
      <c r="T15" s="183" t="s">
        <v>180</v>
      </c>
      <c r="U15" s="161">
        <v>0</v>
      </c>
      <c r="V15" s="161">
        <f t="shared" si="6"/>
        <v>0</v>
      </c>
      <c r="W15" s="161"/>
      <c r="X15" s="161" t="s">
        <v>225</v>
      </c>
      <c r="Y15" s="161" t="s">
        <v>182</v>
      </c>
      <c r="Z15" s="151"/>
      <c r="AA15" s="151"/>
      <c r="AB15" s="151"/>
      <c r="AC15" s="151"/>
      <c r="AD15" s="151"/>
      <c r="AE15" s="151"/>
      <c r="AF15" s="151"/>
      <c r="AG15" s="151" t="s">
        <v>496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77">
        <v>7</v>
      </c>
      <c r="B16" s="178" t="s">
        <v>522</v>
      </c>
      <c r="C16" s="185" t="s">
        <v>523</v>
      </c>
      <c r="D16" s="179" t="s">
        <v>360</v>
      </c>
      <c r="E16" s="180">
        <v>1</v>
      </c>
      <c r="F16" s="181"/>
      <c r="G16" s="182">
        <f t="shared" si="0"/>
        <v>0</v>
      </c>
      <c r="H16" s="181"/>
      <c r="I16" s="182">
        <f t="shared" si="1"/>
        <v>0</v>
      </c>
      <c r="J16" s="181"/>
      <c r="K16" s="182">
        <f t="shared" si="2"/>
        <v>0</v>
      </c>
      <c r="L16" s="182">
        <v>21</v>
      </c>
      <c r="M16" s="182">
        <f t="shared" si="3"/>
        <v>0</v>
      </c>
      <c r="N16" s="180">
        <v>0</v>
      </c>
      <c r="O16" s="180">
        <f t="shared" si="4"/>
        <v>0</v>
      </c>
      <c r="P16" s="180">
        <v>0</v>
      </c>
      <c r="Q16" s="180">
        <f t="shared" si="5"/>
        <v>0</v>
      </c>
      <c r="R16" s="182"/>
      <c r="S16" s="182" t="s">
        <v>268</v>
      </c>
      <c r="T16" s="183" t="s">
        <v>180</v>
      </c>
      <c r="U16" s="161">
        <v>0</v>
      </c>
      <c r="V16" s="161">
        <f t="shared" si="6"/>
        <v>0</v>
      </c>
      <c r="W16" s="161"/>
      <c r="X16" s="161" t="s">
        <v>225</v>
      </c>
      <c r="Y16" s="161" t="s">
        <v>182</v>
      </c>
      <c r="Z16" s="151"/>
      <c r="AA16" s="151"/>
      <c r="AB16" s="151"/>
      <c r="AC16" s="151"/>
      <c r="AD16" s="151"/>
      <c r="AE16" s="151"/>
      <c r="AF16" s="151"/>
      <c r="AG16" s="151" t="s">
        <v>263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7">
        <v>8</v>
      </c>
      <c r="B17" s="178" t="s">
        <v>524</v>
      </c>
      <c r="C17" s="185" t="s">
        <v>525</v>
      </c>
      <c r="D17" s="179" t="s">
        <v>360</v>
      </c>
      <c r="E17" s="180">
        <v>1</v>
      </c>
      <c r="F17" s="181"/>
      <c r="G17" s="182">
        <f t="shared" si="0"/>
        <v>0</v>
      </c>
      <c r="H17" s="181"/>
      <c r="I17" s="182">
        <f t="shared" si="1"/>
        <v>0</v>
      </c>
      <c r="J17" s="181"/>
      <c r="K17" s="182">
        <f t="shared" si="2"/>
        <v>0</v>
      </c>
      <c r="L17" s="182">
        <v>21</v>
      </c>
      <c r="M17" s="182">
        <f t="shared" si="3"/>
        <v>0</v>
      </c>
      <c r="N17" s="180">
        <v>0</v>
      </c>
      <c r="O17" s="180">
        <f t="shared" si="4"/>
        <v>0</v>
      </c>
      <c r="P17" s="180">
        <v>0</v>
      </c>
      <c r="Q17" s="180">
        <f t="shared" si="5"/>
        <v>0</v>
      </c>
      <c r="R17" s="182"/>
      <c r="S17" s="182" t="s">
        <v>268</v>
      </c>
      <c r="T17" s="183" t="s">
        <v>180</v>
      </c>
      <c r="U17" s="161">
        <v>0</v>
      </c>
      <c r="V17" s="161">
        <f t="shared" si="6"/>
        <v>0</v>
      </c>
      <c r="W17" s="161"/>
      <c r="X17" s="161" t="s">
        <v>225</v>
      </c>
      <c r="Y17" s="161" t="s">
        <v>182</v>
      </c>
      <c r="Z17" s="151"/>
      <c r="AA17" s="151"/>
      <c r="AB17" s="151"/>
      <c r="AC17" s="151"/>
      <c r="AD17" s="151"/>
      <c r="AE17" s="151"/>
      <c r="AF17" s="151"/>
      <c r="AG17" s="151" t="s">
        <v>263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77">
        <v>9</v>
      </c>
      <c r="B18" s="178" t="s">
        <v>526</v>
      </c>
      <c r="C18" s="185" t="s">
        <v>527</v>
      </c>
      <c r="D18" s="179" t="s">
        <v>360</v>
      </c>
      <c r="E18" s="180">
        <v>4</v>
      </c>
      <c r="F18" s="181"/>
      <c r="G18" s="182">
        <f t="shared" si="0"/>
        <v>0</v>
      </c>
      <c r="H18" s="181"/>
      <c r="I18" s="182">
        <f t="shared" si="1"/>
        <v>0</v>
      </c>
      <c r="J18" s="181"/>
      <c r="K18" s="182">
        <f t="shared" si="2"/>
        <v>0</v>
      </c>
      <c r="L18" s="182">
        <v>21</v>
      </c>
      <c r="M18" s="182">
        <f t="shared" si="3"/>
        <v>0</v>
      </c>
      <c r="N18" s="180">
        <v>0</v>
      </c>
      <c r="O18" s="180">
        <f t="shared" si="4"/>
        <v>0</v>
      </c>
      <c r="P18" s="180">
        <v>0</v>
      </c>
      <c r="Q18" s="180">
        <f t="shared" si="5"/>
        <v>0</v>
      </c>
      <c r="R18" s="182"/>
      <c r="S18" s="182" t="s">
        <v>268</v>
      </c>
      <c r="T18" s="183" t="s">
        <v>180</v>
      </c>
      <c r="U18" s="161">
        <v>0</v>
      </c>
      <c r="V18" s="161">
        <f t="shared" si="6"/>
        <v>0</v>
      </c>
      <c r="W18" s="161"/>
      <c r="X18" s="161" t="s">
        <v>225</v>
      </c>
      <c r="Y18" s="161" t="s">
        <v>182</v>
      </c>
      <c r="Z18" s="151"/>
      <c r="AA18" s="151"/>
      <c r="AB18" s="151"/>
      <c r="AC18" s="151"/>
      <c r="AD18" s="151"/>
      <c r="AE18" s="151"/>
      <c r="AF18" s="151"/>
      <c r="AG18" s="151" t="s">
        <v>263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77">
        <v>10</v>
      </c>
      <c r="B19" s="178" t="s">
        <v>528</v>
      </c>
      <c r="C19" s="185" t="s">
        <v>529</v>
      </c>
      <c r="D19" s="179" t="s">
        <v>360</v>
      </c>
      <c r="E19" s="180">
        <v>1</v>
      </c>
      <c r="F19" s="181"/>
      <c r="G19" s="182">
        <f t="shared" si="0"/>
        <v>0</v>
      </c>
      <c r="H19" s="181"/>
      <c r="I19" s="182">
        <f t="shared" si="1"/>
        <v>0</v>
      </c>
      <c r="J19" s="181"/>
      <c r="K19" s="182">
        <f t="shared" si="2"/>
        <v>0</v>
      </c>
      <c r="L19" s="182">
        <v>21</v>
      </c>
      <c r="M19" s="182">
        <f t="shared" si="3"/>
        <v>0</v>
      </c>
      <c r="N19" s="180">
        <v>0</v>
      </c>
      <c r="O19" s="180">
        <f t="shared" si="4"/>
        <v>0</v>
      </c>
      <c r="P19" s="180">
        <v>0</v>
      </c>
      <c r="Q19" s="180">
        <f t="shared" si="5"/>
        <v>0</v>
      </c>
      <c r="R19" s="182"/>
      <c r="S19" s="182" t="s">
        <v>268</v>
      </c>
      <c r="T19" s="183" t="s">
        <v>180</v>
      </c>
      <c r="U19" s="161">
        <v>0</v>
      </c>
      <c r="V19" s="161">
        <f t="shared" si="6"/>
        <v>0</v>
      </c>
      <c r="W19" s="161"/>
      <c r="X19" s="161" t="s">
        <v>225</v>
      </c>
      <c r="Y19" s="161" t="s">
        <v>182</v>
      </c>
      <c r="Z19" s="151"/>
      <c r="AA19" s="151"/>
      <c r="AB19" s="151"/>
      <c r="AC19" s="151"/>
      <c r="AD19" s="151"/>
      <c r="AE19" s="151"/>
      <c r="AF19" s="151"/>
      <c r="AG19" s="151" t="s">
        <v>263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x14ac:dyDescent="0.2">
      <c r="A20" s="163" t="s">
        <v>174</v>
      </c>
      <c r="B20" s="164" t="s">
        <v>138</v>
      </c>
      <c r="C20" s="184" t="s">
        <v>139</v>
      </c>
      <c r="D20" s="165"/>
      <c r="E20" s="166"/>
      <c r="F20" s="167"/>
      <c r="G20" s="167">
        <f>SUMIF(AG21:AG25,"&lt;&gt;NOR",G21:G25)</f>
        <v>0</v>
      </c>
      <c r="H20" s="167"/>
      <c r="I20" s="167">
        <f>SUM(I21:I25)</f>
        <v>0</v>
      </c>
      <c r="J20" s="167"/>
      <c r="K20" s="167">
        <f>SUM(K21:K25)</f>
        <v>0</v>
      </c>
      <c r="L20" s="167"/>
      <c r="M20" s="167">
        <f>SUM(M21:M25)</f>
        <v>0</v>
      </c>
      <c r="N20" s="166"/>
      <c r="O20" s="166">
        <f>SUM(O21:O25)</f>
        <v>0.4</v>
      </c>
      <c r="P20" s="166"/>
      <c r="Q20" s="166">
        <f>SUM(Q21:Q25)</f>
        <v>0</v>
      </c>
      <c r="R20" s="167"/>
      <c r="S20" s="167"/>
      <c r="T20" s="168"/>
      <c r="U20" s="162"/>
      <c r="V20" s="162">
        <f>SUM(V21:V25)</f>
        <v>27.08</v>
      </c>
      <c r="W20" s="162"/>
      <c r="X20" s="162"/>
      <c r="Y20" s="162"/>
      <c r="AG20" t="s">
        <v>175</v>
      </c>
    </row>
    <row r="21" spans="1:60" outlineLevel="1" x14ac:dyDescent="0.2">
      <c r="A21" s="170">
        <v>11</v>
      </c>
      <c r="B21" s="171" t="s">
        <v>530</v>
      </c>
      <c r="C21" s="186" t="s">
        <v>531</v>
      </c>
      <c r="D21" s="172" t="s">
        <v>237</v>
      </c>
      <c r="E21" s="173">
        <v>91.8</v>
      </c>
      <c r="F21" s="174"/>
      <c r="G21" s="175">
        <f>ROUND(E21*F21,2)</f>
        <v>0</v>
      </c>
      <c r="H21" s="174"/>
      <c r="I21" s="175">
        <f>ROUND(E21*H21,2)</f>
        <v>0</v>
      </c>
      <c r="J21" s="174"/>
      <c r="K21" s="175">
        <f>ROUND(E21*J21,2)</f>
        <v>0</v>
      </c>
      <c r="L21" s="175">
        <v>21</v>
      </c>
      <c r="M21" s="175">
        <f>G21*(1+L21/100)</f>
        <v>0</v>
      </c>
      <c r="N21" s="173">
        <v>0</v>
      </c>
      <c r="O21" s="173">
        <f>ROUND(E21*N21,2)</f>
        <v>0</v>
      </c>
      <c r="P21" s="173">
        <v>0</v>
      </c>
      <c r="Q21" s="173">
        <f>ROUND(E21*P21,2)</f>
        <v>0</v>
      </c>
      <c r="R21" s="175"/>
      <c r="S21" s="175" t="s">
        <v>179</v>
      </c>
      <c r="T21" s="176" t="s">
        <v>179</v>
      </c>
      <c r="U21" s="161">
        <v>0.29499999999999998</v>
      </c>
      <c r="V21" s="161">
        <f>ROUND(E21*U21,2)</f>
        <v>27.08</v>
      </c>
      <c r="W21" s="161"/>
      <c r="X21" s="161" t="s">
        <v>225</v>
      </c>
      <c r="Y21" s="161" t="s">
        <v>182</v>
      </c>
      <c r="Z21" s="151"/>
      <c r="AA21" s="151"/>
      <c r="AB21" s="151"/>
      <c r="AC21" s="151"/>
      <c r="AD21" s="151"/>
      <c r="AE21" s="151"/>
      <c r="AF21" s="151"/>
      <c r="AG21" s="151" t="s">
        <v>263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2" x14ac:dyDescent="0.2">
      <c r="A22" s="158"/>
      <c r="B22" s="159"/>
      <c r="C22" s="193" t="s">
        <v>532</v>
      </c>
      <c r="D22" s="190"/>
      <c r="E22" s="191">
        <v>39.799999999999997</v>
      </c>
      <c r="F22" s="161"/>
      <c r="G22" s="161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230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3" x14ac:dyDescent="0.2">
      <c r="A23" s="158"/>
      <c r="B23" s="159"/>
      <c r="C23" s="193" t="s">
        <v>533</v>
      </c>
      <c r="D23" s="190"/>
      <c r="E23" s="191">
        <v>2</v>
      </c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230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3" x14ac:dyDescent="0.2">
      <c r="A24" s="158"/>
      <c r="B24" s="159"/>
      <c r="C24" s="193" t="s">
        <v>534</v>
      </c>
      <c r="D24" s="190"/>
      <c r="E24" s="191">
        <v>50</v>
      </c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230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1" x14ac:dyDescent="0.2">
      <c r="A25" s="177">
        <v>12</v>
      </c>
      <c r="B25" s="178" t="s">
        <v>535</v>
      </c>
      <c r="C25" s="185" t="s">
        <v>536</v>
      </c>
      <c r="D25" s="179" t="s">
        <v>290</v>
      </c>
      <c r="E25" s="180">
        <v>23</v>
      </c>
      <c r="F25" s="181"/>
      <c r="G25" s="182">
        <f>ROUND(E25*F25,2)</f>
        <v>0</v>
      </c>
      <c r="H25" s="181"/>
      <c r="I25" s="182">
        <f>ROUND(E25*H25,2)</f>
        <v>0</v>
      </c>
      <c r="J25" s="181"/>
      <c r="K25" s="182">
        <f>ROUND(E25*J25,2)</f>
        <v>0</v>
      </c>
      <c r="L25" s="182">
        <v>21</v>
      </c>
      <c r="M25" s="182">
        <f>G25*(1+L25/100)</f>
        <v>0</v>
      </c>
      <c r="N25" s="180">
        <v>1.753E-2</v>
      </c>
      <c r="O25" s="180">
        <f>ROUND(E25*N25,2)</f>
        <v>0.4</v>
      </c>
      <c r="P25" s="180">
        <v>0</v>
      </c>
      <c r="Q25" s="180">
        <f>ROUND(E25*P25,2)</f>
        <v>0</v>
      </c>
      <c r="R25" s="182" t="s">
        <v>293</v>
      </c>
      <c r="S25" s="182" t="s">
        <v>179</v>
      </c>
      <c r="T25" s="183" t="s">
        <v>179</v>
      </c>
      <c r="U25" s="161">
        <v>0</v>
      </c>
      <c r="V25" s="161">
        <f>ROUND(E25*U25,2)</f>
        <v>0</v>
      </c>
      <c r="W25" s="161"/>
      <c r="X25" s="161" t="s">
        <v>269</v>
      </c>
      <c r="Y25" s="161" t="s">
        <v>182</v>
      </c>
      <c r="Z25" s="151"/>
      <c r="AA25" s="151"/>
      <c r="AB25" s="151"/>
      <c r="AC25" s="151"/>
      <c r="AD25" s="151"/>
      <c r="AE25" s="151"/>
      <c r="AF25" s="151"/>
      <c r="AG25" s="151" t="s">
        <v>275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3" t="s">
        <v>174</v>
      </c>
      <c r="B26" s="164" t="s">
        <v>140</v>
      </c>
      <c r="C26" s="184" t="s">
        <v>141</v>
      </c>
      <c r="D26" s="165"/>
      <c r="E26" s="166"/>
      <c r="F26" s="167"/>
      <c r="G26" s="167">
        <f>SUMIF(AG27:AG68,"&lt;&gt;NOR",G27:G68)</f>
        <v>0</v>
      </c>
      <c r="H26" s="167"/>
      <c r="I26" s="167">
        <f>SUM(I27:I68)</f>
        <v>0</v>
      </c>
      <c r="J26" s="167"/>
      <c r="K26" s="167">
        <f>SUM(K27:K68)</f>
        <v>0</v>
      </c>
      <c r="L26" s="167"/>
      <c r="M26" s="167">
        <f>SUM(M27:M68)</f>
        <v>0</v>
      </c>
      <c r="N26" s="166"/>
      <c r="O26" s="166">
        <f>SUM(O27:O68)</f>
        <v>3.2</v>
      </c>
      <c r="P26" s="166"/>
      <c r="Q26" s="166">
        <f>SUM(Q27:Q68)</f>
        <v>0</v>
      </c>
      <c r="R26" s="167"/>
      <c r="S26" s="167"/>
      <c r="T26" s="168"/>
      <c r="U26" s="162"/>
      <c r="V26" s="162">
        <f>SUM(V27:V68)</f>
        <v>369.40999999999991</v>
      </c>
      <c r="W26" s="162"/>
      <c r="X26" s="162"/>
      <c r="Y26" s="162"/>
      <c r="AG26" t="s">
        <v>175</v>
      </c>
    </row>
    <row r="27" spans="1:60" outlineLevel="1" x14ac:dyDescent="0.2">
      <c r="A27" s="177">
        <v>13</v>
      </c>
      <c r="B27" s="178" t="s">
        <v>446</v>
      </c>
      <c r="C27" s="185" t="s">
        <v>447</v>
      </c>
      <c r="D27" s="179" t="s">
        <v>448</v>
      </c>
      <c r="E27" s="180">
        <v>1.2</v>
      </c>
      <c r="F27" s="181"/>
      <c r="G27" s="182">
        <f>ROUND(E27*F27,2)</f>
        <v>0</v>
      </c>
      <c r="H27" s="181"/>
      <c r="I27" s="182">
        <f>ROUND(E27*H27,2)</f>
        <v>0</v>
      </c>
      <c r="J27" s="181"/>
      <c r="K27" s="182">
        <f>ROUND(E27*J27,2)</f>
        <v>0</v>
      </c>
      <c r="L27" s="182">
        <v>21</v>
      </c>
      <c r="M27" s="182">
        <f>G27*(1+L27/100)</f>
        <v>0</v>
      </c>
      <c r="N27" s="180">
        <v>0</v>
      </c>
      <c r="O27" s="180">
        <f>ROUND(E27*N27,2)</f>
        <v>0</v>
      </c>
      <c r="P27" s="180">
        <v>0</v>
      </c>
      <c r="Q27" s="180">
        <f>ROUND(E27*P27,2)</f>
        <v>0</v>
      </c>
      <c r="R27" s="182" t="s">
        <v>293</v>
      </c>
      <c r="S27" s="182" t="s">
        <v>179</v>
      </c>
      <c r="T27" s="183" t="s">
        <v>179</v>
      </c>
      <c r="U27" s="161">
        <v>0</v>
      </c>
      <c r="V27" s="161">
        <f>ROUND(E27*U27,2)</f>
        <v>0</v>
      </c>
      <c r="W27" s="161"/>
      <c r="X27" s="161" t="s">
        <v>269</v>
      </c>
      <c r="Y27" s="161" t="s">
        <v>182</v>
      </c>
      <c r="Z27" s="151"/>
      <c r="AA27" s="151"/>
      <c r="AB27" s="151"/>
      <c r="AC27" s="151"/>
      <c r="AD27" s="151"/>
      <c r="AE27" s="151"/>
      <c r="AF27" s="151"/>
      <c r="AG27" s="151" t="s">
        <v>270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70">
        <v>14</v>
      </c>
      <c r="B28" s="171" t="s">
        <v>537</v>
      </c>
      <c r="C28" s="186" t="s">
        <v>538</v>
      </c>
      <c r="D28" s="172" t="s">
        <v>237</v>
      </c>
      <c r="E28" s="173">
        <v>20</v>
      </c>
      <c r="F28" s="174"/>
      <c r="G28" s="175">
        <f>ROUND(E28*F28,2)</f>
        <v>0</v>
      </c>
      <c r="H28" s="174"/>
      <c r="I28" s="175">
        <f>ROUND(E28*H28,2)</f>
        <v>0</v>
      </c>
      <c r="J28" s="174"/>
      <c r="K28" s="175">
        <f>ROUND(E28*J28,2)</f>
        <v>0</v>
      </c>
      <c r="L28" s="175">
        <v>21</v>
      </c>
      <c r="M28" s="175">
        <f>G28*(1+L28/100)</f>
        <v>0</v>
      </c>
      <c r="N28" s="173">
        <v>9.1999999999999998E-2</v>
      </c>
      <c r="O28" s="173">
        <f>ROUND(E28*N28,2)</f>
        <v>1.84</v>
      </c>
      <c r="P28" s="173">
        <v>0</v>
      </c>
      <c r="Q28" s="173">
        <f>ROUND(E28*P28,2)</f>
        <v>0</v>
      </c>
      <c r="R28" s="175"/>
      <c r="S28" s="175" t="s">
        <v>179</v>
      </c>
      <c r="T28" s="176" t="s">
        <v>179</v>
      </c>
      <c r="U28" s="161">
        <v>0.245</v>
      </c>
      <c r="V28" s="161">
        <f>ROUND(E28*U28,2)</f>
        <v>4.9000000000000004</v>
      </c>
      <c r="W28" s="161"/>
      <c r="X28" s="161" t="s">
        <v>225</v>
      </c>
      <c r="Y28" s="161" t="s">
        <v>182</v>
      </c>
      <c r="Z28" s="151"/>
      <c r="AA28" s="151"/>
      <c r="AB28" s="151"/>
      <c r="AC28" s="151"/>
      <c r="AD28" s="151"/>
      <c r="AE28" s="151"/>
      <c r="AF28" s="151"/>
      <c r="AG28" s="151" t="s">
        <v>263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">
      <c r="A29" s="158"/>
      <c r="B29" s="159"/>
      <c r="C29" s="193" t="s">
        <v>539</v>
      </c>
      <c r="D29" s="190"/>
      <c r="E29" s="191">
        <v>20</v>
      </c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230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0">
        <v>15</v>
      </c>
      <c r="B30" s="171" t="s">
        <v>386</v>
      </c>
      <c r="C30" s="186" t="s">
        <v>387</v>
      </c>
      <c r="D30" s="172" t="s">
        <v>241</v>
      </c>
      <c r="E30" s="173">
        <v>0.8</v>
      </c>
      <c r="F30" s="174"/>
      <c r="G30" s="175">
        <f>ROUND(E30*F30,2)</f>
        <v>0</v>
      </c>
      <c r="H30" s="174"/>
      <c r="I30" s="175">
        <f>ROUND(E30*H30,2)</f>
        <v>0</v>
      </c>
      <c r="J30" s="174"/>
      <c r="K30" s="175">
        <f>ROUND(E30*J30,2)</f>
        <v>0</v>
      </c>
      <c r="L30" s="175">
        <v>21</v>
      </c>
      <c r="M30" s="175">
        <f>G30*(1+L30/100)</f>
        <v>0</v>
      </c>
      <c r="N30" s="173">
        <v>1.7</v>
      </c>
      <c r="O30" s="173">
        <f>ROUND(E30*N30,2)</f>
        <v>1.36</v>
      </c>
      <c r="P30" s="173">
        <v>0</v>
      </c>
      <c r="Q30" s="173">
        <f>ROUND(E30*P30,2)</f>
        <v>0</v>
      </c>
      <c r="R30" s="175" t="s">
        <v>242</v>
      </c>
      <c r="S30" s="175" t="s">
        <v>179</v>
      </c>
      <c r="T30" s="176" t="s">
        <v>179</v>
      </c>
      <c r="U30" s="161">
        <v>1.587</v>
      </c>
      <c r="V30" s="161">
        <f>ROUND(E30*U30,2)</f>
        <v>1.27</v>
      </c>
      <c r="W30" s="161"/>
      <c r="X30" s="161" t="s">
        <v>225</v>
      </c>
      <c r="Y30" s="161" t="s">
        <v>182</v>
      </c>
      <c r="Z30" s="151"/>
      <c r="AA30" s="151"/>
      <c r="AB30" s="151"/>
      <c r="AC30" s="151"/>
      <c r="AD30" s="151"/>
      <c r="AE30" s="151"/>
      <c r="AF30" s="151"/>
      <c r="AG30" s="151" t="s">
        <v>263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22.5" outlineLevel="2" x14ac:dyDescent="0.2">
      <c r="A31" s="158"/>
      <c r="B31" s="159"/>
      <c r="C31" s="257" t="s">
        <v>388</v>
      </c>
      <c r="D31" s="258"/>
      <c r="E31" s="258"/>
      <c r="F31" s="258"/>
      <c r="G31" s="258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228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92" t="str">
        <f>C31</f>
        <v>sypaninou z vhodných hornin tř. 1 - 4 nebo materiálem připraveným podél výkopu ve vzdálenosti do 3 m od jeho kraje, pro jakoukoliv hloubku výkopu a jakoukoliv míru zhutnění,</v>
      </c>
      <c r="BB31" s="151"/>
      <c r="BC31" s="151"/>
      <c r="BD31" s="151"/>
      <c r="BE31" s="151"/>
      <c r="BF31" s="151"/>
      <c r="BG31" s="151"/>
      <c r="BH31" s="151"/>
    </row>
    <row r="32" spans="1:60" outlineLevel="2" x14ac:dyDescent="0.2">
      <c r="A32" s="158"/>
      <c r="B32" s="159"/>
      <c r="C32" s="193" t="s">
        <v>540</v>
      </c>
      <c r="D32" s="190"/>
      <c r="E32" s="191">
        <v>0.8</v>
      </c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230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0">
        <v>16</v>
      </c>
      <c r="B33" s="171" t="s">
        <v>541</v>
      </c>
      <c r="C33" s="186" t="s">
        <v>542</v>
      </c>
      <c r="D33" s="172" t="s">
        <v>241</v>
      </c>
      <c r="E33" s="173">
        <v>6</v>
      </c>
      <c r="F33" s="174"/>
      <c r="G33" s="175">
        <f>ROUND(E33*F33,2)</f>
        <v>0</v>
      </c>
      <c r="H33" s="174"/>
      <c r="I33" s="175">
        <f>ROUND(E33*H33,2)</f>
        <v>0</v>
      </c>
      <c r="J33" s="174"/>
      <c r="K33" s="175">
        <f>ROUND(E33*J33,2)</f>
        <v>0</v>
      </c>
      <c r="L33" s="175">
        <v>21</v>
      </c>
      <c r="M33" s="175">
        <f>G33*(1+L33/100)</f>
        <v>0</v>
      </c>
      <c r="N33" s="173">
        <v>0</v>
      </c>
      <c r="O33" s="173">
        <f>ROUND(E33*N33,2)</f>
        <v>0</v>
      </c>
      <c r="P33" s="173">
        <v>0</v>
      </c>
      <c r="Q33" s="173">
        <f>ROUND(E33*P33,2)</f>
        <v>0</v>
      </c>
      <c r="R33" s="175" t="s">
        <v>242</v>
      </c>
      <c r="S33" s="175" t="s">
        <v>179</v>
      </c>
      <c r="T33" s="176" t="s">
        <v>179</v>
      </c>
      <c r="U33" s="161">
        <v>8.6999999999999994E-2</v>
      </c>
      <c r="V33" s="161">
        <f>ROUND(E33*U33,2)</f>
        <v>0.52</v>
      </c>
      <c r="W33" s="161"/>
      <c r="X33" s="161" t="s">
        <v>225</v>
      </c>
      <c r="Y33" s="161" t="s">
        <v>182</v>
      </c>
      <c r="Z33" s="151"/>
      <c r="AA33" s="151"/>
      <c r="AB33" s="151"/>
      <c r="AC33" s="151"/>
      <c r="AD33" s="151"/>
      <c r="AE33" s="151"/>
      <c r="AF33" s="151"/>
      <c r="AG33" s="151" t="s">
        <v>496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2" x14ac:dyDescent="0.2">
      <c r="A34" s="158"/>
      <c r="B34" s="159"/>
      <c r="C34" s="257" t="s">
        <v>249</v>
      </c>
      <c r="D34" s="258"/>
      <c r="E34" s="258"/>
      <c r="F34" s="258"/>
      <c r="G34" s="258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228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0">
        <v>17</v>
      </c>
      <c r="B35" s="171" t="s">
        <v>247</v>
      </c>
      <c r="C35" s="186" t="s">
        <v>248</v>
      </c>
      <c r="D35" s="172" t="s">
        <v>241</v>
      </c>
      <c r="E35" s="173">
        <v>6</v>
      </c>
      <c r="F35" s="174"/>
      <c r="G35" s="175">
        <f>ROUND(E35*F35,2)</f>
        <v>0</v>
      </c>
      <c r="H35" s="174"/>
      <c r="I35" s="175">
        <f>ROUND(E35*H35,2)</f>
        <v>0</v>
      </c>
      <c r="J35" s="174"/>
      <c r="K35" s="175">
        <f>ROUND(E35*J35,2)</f>
        <v>0</v>
      </c>
      <c r="L35" s="175">
        <v>21</v>
      </c>
      <c r="M35" s="175">
        <f>G35*(1+L35/100)</f>
        <v>0</v>
      </c>
      <c r="N35" s="173">
        <v>0</v>
      </c>
      <c r="O35" s="173">
        <f>ROUND(E35*N35,2)</f>
        <v>0</v>
      </c>
      <c r="P35" s="173">
        <v>0</v>
      </c>
      <c r="Q35" s="173">
        <f>ROUND(E35*P35,2)</f>
        <v>0</v>
      </c>
      <c r="R35" s="175" t="s">
        <v>242</v>
      </c>
      <c r="S35" s="175" t="s">
        <v>179</v>
      </c>
      <c r="T35" s="176" t="s">
        <v>179</v>
      </c>
      <c r="U35" s="161">
        <v>1.0999999999999999E-2</v>
      </c>
      <c r="V35" s="161">
        <f>ROUND(E35*U35,2)</f>
        <v>7.0000000000000007E-2</v>
      </c>
      <c r="W35" s="161"/>
      <c r="X35" s="161" t="s">
        <v>225</v>
      </c>
      <c r="Y35" s="161" t="s">
        <v>182</v>
      </c>
      <c r="Z35" s="151"/>
      <c r="AA35" s="151"/>
      <c r="AB35" s="151"/>
      <c r="AC35" s="151"/>
      <c r="AD35" s="151"/>
      <c r="AE35" s="151"/>
      <c r="AF35" s="151"/>
      <c r="AG35" s="151" t="s">
        <v>496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2" x14ac:dyDescent="0.2">
      <c r="A36" s="158"/>
      <c r="B36" s="159"/>
      <c r="C36" s="257" t="s">
        <v>249</v>
      </c>
      <c r="D36" s="258"/>
      <c r="E36" s="258"/>
      <c r="F36" s="258"/>
      <c r="G36" s="258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228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70">
        <v>18</v>
      </c>
      <c r="B37" s="171" t="s">
        <v>251</v>
      </c>
      <c r="C37" s="186" t="s">
        <v>252</v>
      </c>
      <c r="D37" s="172" t="s">
        <v>241</v>
      </c>
      <c r="E37" s="173">
        <v>120</v>
      </c>
      <c r="F37" s="174"/>
      <c r="G37" s="175">
        <f>ROUND(E37*F37,2)</f>
        <v>0</v>
      </c>
      <c r="H37" s="174"/>
      <c r="I37" s="175">
        <f>ROUND(E37*H37,2)</f>
        <v>0</v>
      </c>
      <c r="J37" s="174"/>
      <c r="K37" s="175">
        <f>ROUND(E37*J37,2)</f>
        <v>0</v>
      </c>
      <c r="L37" s="175">
        <v>21</v>
      </c>
      <c r="M37" s="175">
        <f>G37*(1+L37/100)</f>
        <v>0</v>
      </c>
      <c r="N37" s="173">
        <v>0</v>
      </c>
      <c r="O37" s="173">
        <f>ROUND(E37*N37,2)</f>
        <v>0</v>
      </c>
      <c r="P37" s="173">
        <v>0</v>
      </c>
      <c r="Q37" s="173">
        <f>ROUND(E37*P37,2)</f>
        <v>0</v>
      </c>
      <c r="R37" s="175" t="s">
        <v>242</v>
      </c>
      <c r="S37" s="175" t="s">
        <v>179</v>
      </c>
      <c r="T37" s="176" t="s">
        <v>179</v>
      </c>
      <c r="U37" s="161">
        <v>0</v>
      </c>
      <c r="V37" s="161">
        <f>ROUND(E37*U37,2)</f>
        <v>0</v>
      </c>
      <c r="W37" s="161"/>
      <c r="X37" s="161" t="s">
        <v>225</v>
      </c>
      <c r="Y37" s="161" t="s">
        <v>182</v>
      </c>
      <c r="Z37" s="151"/>
      <c r="AA37" s="151"/>
      <c r="AB37" s="151"/>
      <c r="AC37" s="151"/>
      <c r="AD37" s="151"/>
      <c r="AE37" s="151"/>
      <c r="AF37" s="151"/>
      <c r="AG37" s="151" t="s">
        <v>496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2" x14ac:dyDescent="0.2">
      <c r="A38" s="158"/>
      <c r="B38" s="159"/>
      <c r="C38" s="257" t="s">
        <v>249</v>
      </c>
      <c r="D38" s="258"/>
      <c r="E38" s="258"/>
      <c r="F38" s="258"/>
      <c r="G38" s="258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228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70">
        <v>19</v>
      </c>
      <c r="B39" s="171" t="s">
        <v>451</v>
      </c>
      <c r="C39" s="186" t="s">
        <v>452</v>
      </c>
      <c r="D39" s="172" t="s">
        <v>223</v>
      </c>
      <c r="E39" s="173">
        <v>39</v>
      </c>
      <c r="F39" s="174"/>
      <c r="G39" s="175">
        <f>ROUND(E39*F39,2)</f>
        <v>0</v>
      </c>
      <c r="H39" s="174"/>
      <c r="I39" s="175">
        <f>ROUND(E39*H39,2)</f>
        <v>0</v>
      </c>
      <c r="J39" s="174"/>
      <c r="K39" s="175">
        <f>ROUND(E39*J39,2)</f>
        <v>0</v>
      </c>
      <c r="L39" s="175">
        <v>21</v>
      </c>
      <c r="M39" s="175">
        <f>G39*(1+L39/100)</f>
        <v>0</v>
      </c>
      <c r="N39" s="173">
        <v>0</v>
      </c>
      <c r="O39" s="173">
        <f>ROUND(E39*N39,2)</f>
        <v>0</v>
      </c>
      <c r="P39" s="173">
        <v>0</v>
      </c>
      <c r="Q39" s="173">
        <f>ROUND(E39*P39,2)</f>
        <v>0</v>
      </c>
      <c r="R39" s="175" t="s">
        <v>453</v>
      </c>
      <c r="S39" s="175" t="s">
        <v>179</v>
      </c>
      <c r="T39" s="176" t="s">
        <v>179</v>
      </c>
      <c r="U39" s="161">
        <v>0.06</v>
      </c>
      <c r="V39" s="161">
        <f>ROUND(E39*U39,2)</f>
        <v>2.34</v>
      </c>
      <c r="W39" s="161"/>
      <c r="X39" s="161" t="s">
        <v>225</v>
      </c>
      <c r="Y39" s="161" t="s">
        <v>182</v>
      </c>
      <c r="Z39" s="151"/>
      <c r="AA39" s="151"/>
      <c r="AB39" s="151"/>
      <c r="AC39" s="151"/>
      <c r="AD39" s="151"/>
      <c r="AE39" s="151"/>
      <c r="AF39" s="151"/>
      <c r="AG39" s="151" t="s">
        <v>496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2" x14ac:dyDescent="0.2">
      <c r="A40" s="158"/>
      <c r="B40" s="159"/>
      <c r="C40" s="257" t="s">
        <v>454</v>
      </c>
      <c r="D40" s="258"/>
      <c r="E40" s="258"/>
      <c r="F40" s="258"/>
      <c r="G40" s="258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61"/>
      <c r="Z40" s="151"/>
      <c r="AA40" s="151"/>
      <c r="AB40" s="151"/>
      <c r="AC40" s="151"/>
      <c r="AD40" s="151"/>
      <c r="AE40" s="151"/>
      <c r="AF40" s="151"/>
      <c r="AG40" s="151" t="s">
        <v>228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ht="22.5" outlineLevel="1" x14ac:dyDescent="0.2">
      <c r="A41" s="170">
        <v>20</v>
      </c>
      <c r="B41" s="171" t="s">
        <v>455</v>
      </c>
      <c r="C41" s="186" t="s">
        <v>456</v>
      </c>
      <c r="D41" s="172" t="s">
        <v>223</v>
      </c>
      <c r="E41" s="173">
        <v>39</v>
      </c>
      <c r="F41" s="174"/>
      <c r="G41" s="175">
        <f>ROUND(E41*F41,2)</f>
        <v>0</v>
      </c>
      <c r="H41" s="174"/>
      <c r="I41" s="175">
        <f>ROUND(E41*H41,2)</f>
        <v>0</v>
      </c>
      <c r="J41" s="174"/>
      <c r="K41" s="175">
        <f>ROUND(E41*J41,2)</f>
        <v>0</v>
      </c>
      <c r="L41" s="175">
        <v>21</v>
      </c>
      <c r="M41" s="175">
        <f>G41*(1+L41/100)</f>
        <v>0</v>
      </c>
      <c r="N41" s="173">
        <v>0</v>
      </c>
      <c r="O41" s="173">
        <f>ROUND(E41*N41,2)</f>
        <v>0</v>
      </c>
      <c r="P41" s="173">
        <v>0</v>
      </c>
      <c r="Q41" s="173">
        <f>ROUND(E41*P41,2)</f>
        <v>0</v>
      </c>
      <c r="R41" s="175" t="s">
        <v>242</v>
      </c>
      <c r="S41" s="175" t="s">
        <v>179</v>
      </c>
      <c r="T41" s="176" t="s">
        <v>179</v>
      </c>
      <c r="U41" s="161">
        <v>0.13</v>
      </c>
      <c r="V41" s="161">
        <f>ROUND(E41*U41,2)</f>
        <v>5.07</v>
      </c>
      <c r="W41" s="161"/>
      <c r="X41" s="161" t="s">
        <v>225</v>
      </c>
      <c r="Y41" s="161" t="s">
        <v>182</v>
      </c>
      <c r="Z41" s="151"/>
      <c r="AA41" s="151"/>
      <c r="AB41" s="151"/>
      <c r="AC41" s="151"/>
      <c r="AD41" s="151"/>
      <c r="AE41" s="151"/>
      <c r="AF41" s="151"/>
      <c r="AG41" s="151" t="s">
        <v>496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ht="22.5" outlineLevel="2" x14ac:dyDescent="0.2">
      <c r="A42" s="158"/>
      <c r="B42" s="159"/>
      <c r="C42" s="257" t="s">
        <v>457</v>
      </c>
      <c r="D42" s="258"/>
      <c r="E42" s="258"/>
      <c r="F42" s="258"/>
      <c r="G42" s="258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228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92" t="str">
        <f>C42</f>
        <v>s případným nutným přemístěním hromad nebo dočasných skládek na místo potřeby ze vzdálenosti do 30 m, v rovině nebo ve svahu do 1 : 5,</v>
      </c>
      <c r="BB42" s="151"/>
      <c r="BC42" s="151"/>
      <c r="BD42" s="151"/>
      <c r="BE42" s="151"/>
      <c r="BF42" s="151"/>
      <c r="BG42" s="151"/>
      <c r="BH42" s="151"/>
    </row>
    <row r="43" spans="1:60" ht="22.5" outlineLevel="1" x14ac:dyDescent="0.2">
      <c r="A43" s="170">
        <v>21</v>
      </c>
      <c r="B43" s="171" t="s">
        <v>458</v>
      </c>
      <c r="C43" s="186" t="s">
        <v>459</v>
      </c>
      <c r="D43" s="172" t="s">
        <v>223</v>
      </c>
      <c r="E43" s="173">
        <v>39</v>
      </c>
      <c r="F43" s="174"/>
      <c r="G43" s="175">
        <f>ROUND(E43*F43,2)</f>
        <v>0</v>
      </c>
      <c r="H43" s="174"/>
      <c r="I43" s="175">
        <f>ROUND(E43*H43,2)</f>
        <v>0</v>
      </c>
      <c r="J43" s="174"/>
      <c r="K43" s="175">
        <f>ROUND(E43*J43,2)</f>
        <v>0</v>
      </c>
      <c r="L43" s="175">
        <v>21</v>
      </c>
      <c r="M43" s="175">
        <f>G43*(1+L43/100)</f>
        <v>0</v>
      </c>
      <c r="N43" s="173">
        <v>0</v>
      </c>
      <c r="O43" s="173">
        <f>ROUND(E43*N43,2)</f>
        <v>0</v>
      </c>
      <c r="P43" s="173">
        <v>0</v>
      </c>
      <c r="Q43" s="173">
        <f>ROUND(E43*P43,2)</f>
        <v>0</v>
      </c>
      <c r="R43" s="175" t="s">
        <v>453</v>
      </c>
      <c r="S43" s="175" t="s">
        <v>179</v>
      </c>
      <c r="T43" s="176" t="s">
        <v>179</v>
      </c>
      <c r="U43" s="161">
        <v>3.5000000000000001E-3</v>
      </c>
      <c r="V43" s="161">
        <f>ROUND(E43*U43,2)</f>
        <v>0.14000000000000001</v>
      </c>
      <c r="W43" s="161"/>
      <c r="X43" s="161" t="s">
        <v>225</v>
      </c>
      <c r="Y43" s="161" t="s">
        <v>182</v>
      </c>
      <c r="Z43" s="151"/>
      <c r="AA43" s="151"/>
      <c r="AB43" s="151"/>
      <c r="AC43" s="151"/>
      <c r="AD43" s="151"/>
      <c r="AE43" s="151"/>
      <c r="AF43" s="151"/>
      <c r="AG43" s="151" t="s">
        <v>496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2" x14ac:dyDescent="0.2">
      <c r="A44" s="158"/>
      <c r="B44" s="159"/>
      <c r="C44" s="257" t="s">
        <v>460</v>
      </c>
      <c r="D44" s="258"/>
      <c r="E44" s="258"/>
      <c r="F44" s="258"/>
      <c r="G44" s="258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228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70">
        <v>22</v>
      </c>
      <c r="B45" s="171" t="s">
        <v>461</v>
      </c>
      <c r="C45" s="186" t="s">
        <v>462</v>
      </c>
      <c r="D45" s="172" t="s">
        <v>299</v>
      </c>
      <c r="E45" s="173">
        <v>2E-3</v>
      </c>
      <c r="F45" s="174"/>
      <c r="G45" s="175">
        <f>ROUND(E45*F45,2)</f>
        <v>0</v>
      </c>
      <c r="H45" s="174"/>
      <c r="I45" s="175">
        <f>ROUND(E45*H45,2)</f>
        <v>0</v>
      </c>
      <c r="J45" s="174"/>
      <c r="K45" s="175">
        <f>ROUND(E45*J45,2)</f>
        <v>0</v>
      </c>
      <c r="L45" s="175">
        <v>21</v>
      </c>
      <c r="M45" s="175">
        <f>G45*(1+L45/100)</f>
        <v>0</v>
      </c>
      <c r="N45" s="173">
        <v>0</v>
      </c>
      <c r="O45" s="173">
        <f>ROUND(E45*N45,2)</f>
        <v>0</v>
      </c>
      <c r="P45" s="173">
        <v>0</v>
      </c>
      <c r="Q45" s="173">
        <f>ROUND(E45*P45,2)</f>
        <v>0</v>
      </c>
      <c r="R45" s="175" t="s">
        <v>453</v>
      </c>
      <c r="S45" s="175" t="s">
        <v>179</v>
      </c>
      <c r="T45" s="176" t="s">
        <v>179</v>
      </c>
      <c r="U45" s="161">
        <v>21.428999999999998</v>
      </c>
      <c r="V45" s="161">
        <f>ROUND(E45*U45,2)</f>
        <v>0.04</v>
      </c>
      <c r="W45" s="161"/>
      <c r="X45" s="161" t="s">
        <v>225</v>
      </c>
      <c r="Y45" s="161" t="s">
        <v>182</v>
      </c>
      <c r="Z45" s="151"/>
      <c r="AA45" s="151"/>
      <c r="AB45" s="151"/>
      <c r="AC45" s="151"/>
      <c r="AD45" s="151"/>
      <c r="AE45" s="151"/>
      <c r="AF45" s="151"/>
      <c r="AG45" s="151" t="s">
        <v>496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2" x14ac:dyDescent="0.2">
      <c r="A46" s="158"/>
      <c r="B46" s="159"/>
      <c r="C46" s="257" t="s">
        <v>463</v>
      </c>
      <c r="D46" s="258"/>
      <c r="E46" s="258"/>
      <c r="F46" s="258"/>
      <c r="G46" s="258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1"/>
      <c r="AA46" s="151"/>
      <c r="AB46" s="151"/>
      <c r="AC46" s="151"/>
      <c r="AD46" s="151"/>
      <c r="AE46" s="151"/>
      <c r="AF46" s="151"/>
      <c r="AG46" s="151" t="s">
        <v>228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0">
        <v>23</v>
      </c>
      <c r="B47" s="171" t="s">
        <v>464</v>
      </c>
      <c r="C47" s="186" t="s">
        <v>465</v>
      </c>
      <c r="D47" s="172" t="s">
        <v>223</v>
      </c>
      <c r="E47" s="173">
        <v>39</v>
      </c>
      <c r="F47" s="174"/>
      <c r="G47" s="175">
        <f>ROUND(E47*F47,2)</f>
        <v>0</v>
      </c>
      <c r="H47" s="174"/>
      <c r="I47" s="175">
        <f>ROUND(E47*H47,2)</f>
        <v>0</v>
      </c>
      <c r="J47" s="174"/>
      <c r="K47" s="175">
        <f>ROUND(E47*J47,2)</f>
        <v>0</v>
      </c>
      <c r="L47" s="175">
        <v>21</v>
      </c>
      <c r="M47" s="175">
        <f>G47*(1+L47/100)</f>
        <v>0</v>
      </c>
      <c r="N47" s="173">
        <v>0</v>
      </c>
      <c r="O47" s="173">
        <f>ROUND(E47*N47,2)</f>
        <v>0</v>
      </c>
      <c r="P47" s="173">
        <v>0</v>
      </c>
      <c r="Q47" s="173">
        <f>ROUND(E47*P47,2)</f>
        <v>0</v>
      </c>
      <c r="R47" s="175" t="s">
        <v>453</v>
      </c>
      <c r="S47" s="175" t="s">
        <v>179</v>
      </c>
      <c r="T47" s="176" t="s">
        <v>179</v>
      </c>
      <c r="U47" s="161">
        <v>1.0999999999999999E-2</v>
      </c>
      <c r="V47" s="161">
        <f>ROUND(E47*U47,2)</f>
        <v>0.43</v>
      </c>
      <c r="W47" s="161"/>
      <c r="X47" s="161" t="s">
        <v>225</v>
      </c>
      <c r="Y47" s="161" t="s">
        <v>182</v>
      </c>
      <c r="Z47" s="151"/>
      <c r="AA47" s="151"/>
      <c r="AB47" s="151"/>
      <c r="AC47" s="151"/>
      <c r="AD47" s="151"/>
      <c r="AE47" s="151"/>
      <c r="AF47" s="151"/>
      <c r="AG47" s="151" t="s">
        <v>496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22.5" outlineLevel="2" x14ac:dyDescent="0.2">
      <c r="A48" s="158"/>
      <c r="B48" s="159"/>
      <c r="C48" s="257" t="s">
        <v>466</v>
      </c>
      <c r="D48" s="258"/>
      <c r="E48" s="258"/>
      <c r="F48" s="258"/>
      <c r="G48" s="258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1"/>
      <c r="AA48" s="151"/>
      <c r="AB48" s="151"/>
      <c r="AC48" s="151"/>
      <c r="AD48" s="151"/>
      <c r="AE48" s="151"/>
      <c r="AF48" s="151"/>
      <c r="AG48" s="151" t="s">
        <v>228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92" t="str">
        <f>C48</f>
        <v>bez ohledu na způsob založení, tj. pokosení se shrabáním, naložením shrabků na dopravní prostředek s odvezením do 20 km a se složením,</v>
      </c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7">
        <v>24</v>
      </c>
      <c r="B49" s="178" t="s">
        <v>254</v>
      </c>
      <c r="C49" s="185" t="s">
        <v>255</v>
      </c>
      <c r="D49" s="179" t="s">
        <v>241</v>
      </c>
      <c r="E49" s="180">
        <v>6</v>
      </c>
      <c r="F49" s="181"/>
      <c r="G49" s="182">
        <f>ROUND(E49*F49,2)</f>
        <v>0</v>
      </c>
      <c r="H49" s="181"/>
      <c r="I49" s="182">
        <f>ROUND(E49*H49,2)</f>
        <v>0</v>
      </c>
      <c r="J49" s="181"/>
      <c r="K49" s="182">
        <f>ROUND(E49*J49,2)</f>
        <v>0</v>
      </c>
      <c r="L49" s="182">
        <v>21</v>
      </c>
      <c r="M49" s="182">
        <f>G49*(1+L49/100)</f>
        <v>0</v>
      </c>
      <c r="N49" s="180">
        <v>0</v>
      </c>
      <c r="O49" s="180">
        <f>ROUND(E49*N49,2)</f>
        <v>0</v>
      </c>
      <c r="P49" s="180">
        <v>0</v>
      </c>
      <c r="Q49" s="180">
        <f>ROUND(E49*P49,2)</f>
        <v>0</v>
      </c>
      <c r="R49" s="182" t="s">
        <v>242</v>
      </c>
      <c r="S49" s="182" t="s">
        <v>179</v>
      </c>
      <c r="T49" s="183" t="s">
        <v>179</v>
      </c>
      <c r="U49" s="161">
        <v>0</v>
      </c>
      <c r="V49" s="161">
        <f>ROUND(E49*U49,2)</f>
        <v>0</v>
      </c>
      <c r="W49" s="161"/>
      <c r="X49" s="161" t="s">
        <v>225</v>
      </c>
      <c r="Y49" s="161" t="s">
        <v>182</v>
      </c>
      <c r="Z49" s="151"/>
      <c r="AA49" s="151"/>
      <c r="AB49" s="151"/>
      <c r="AC49" s="151"/>
      <c r="AD49" s="151"/>
      <c r="AE49" s="151"/>
      <c r="AF49" s="151"/>
      <c r="AG49" s="151" t="s">
        <v>496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22.5" outlineLevel="1" x14ac:dyDescent="0.2">
      <c r="A50" s="170">
        <v>25</v>
      </c>
      <c r="B50" s="171" t="s">
        <v>257</v>
      </c>
      <c r="C50" s="186" t="s">
        <v>258</v>
      </c>
      <c r="D50" s="172" t="s">
        <v>223</v>
      </c>
      <c r="E50" s="173">
        <v>39</v>
      </c>
      <c r="F50" s="174"/>
      <c r="G50" s="175">
        <f>ROUND(E50*F50,2)</f>
        <v>0</v>
      </c>
      <c r="H50" s="174"/>
      <c r="I50" s="175">
        <f>ROUND(E50*H50,2)</f>
        <v>0</v>
      </c>
      <c r="J50" s="174"/>
      <c r="K50" s="175">
        <f>ROUND(E50*J50,2)</f>
        <v>0</v>
      </c>
      <c r="L50" s="175">
        <v>21</v>
      </c>
      <c r="M50" s="175">
        <f>G50*(1+L50/100)</f>
        <v>0</v>
      </c>
      <c r="N50" s="173">
        <v>0</v>
      </c>
      <c r="O50" s="173">
        <f>ROUND(E50*N50,2)</f>
        <v>0</v>
      </c>
      <c r="P50" s="173">
        <v>0</v>
      </c>
      <c r="Q50" s="173">
        <f>ROUND(E50*P50,2)</f>
        <v>0</v>
      </c>
      <c r="R50" s="175" t="s">
        <v>242</v>
      </c>
      <c r="S50" s="175" t="s">
        <v>179</v>
      </c>
      <c r="T50" s="176" t="s">
        <v>179</v>
      </c>
      <c r="U50" s="161">
        <v>5.0000000000000001E-3</v>
      </c>
      <c r="V50" s="161">
        <f>ROUND(E50*U50,2)</f>
        <v>0.2</v>
      </c>
      <c r="W50" s="161"/>
      <c r="X50" s="161" t="s">
        <v>225</v>
      </c>
      <c r="Y50" s="161" t="s">
        <v>182</v>
      </c>
      <c r="Z50" s="151"/>
      <c r="AA50" s="151"/>
      <c r="AB50" s="151"/>
      <c r="AC50" s="151"/>
      <c r="AD50" s="151"/>
      <c r="AE50" s="151"/>
      <c r="AF50" s="151"/>
      <c r="AG50" s="151" t="s">
        <v>496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2" x14ac:dyDescent="0.2">
      <c r="A51" s="158"/>
      <c r="B51" s="159"/>
      <c r="C51" s="257" t="s">
        <v>259</v>
      </c>
      <c r="D51" s="258"/>
      <c r="E51" s="258"/>
      <c r="F51" s="258"/>
      <c r="G51" s="258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61"/>
      <c r="Z51" s="151"/>
      <c r="AA51" s="151"/>
      <c r="AB51" s="151"/>
      <c r="AC51" s="151"/>
      <c r="AD51" s="151"/>
      <c r="AE51" s="151"/>
      <c r="AF51" s="151"/>
      <c r="AG51" s="151" t="s">
        <v>228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92" t="str">
        <f>C51</f>
        <v>z rostlé horniny tř.1 - 4 pod násypy z hornin soudržných do 92% PS a hornin nesoudržných sypkých relativní ulehlosti I(d) do 0,8</v>
      </c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77">
        <v>26</v>
      </c>
      <c r="B52" s="178" t="s">
        <v>467</v>
      </c>
      <c r="C52" s="185" t="s">
        <v>468</v>
      </c>
      <c r="D52" s="179" t="s">
        <v>469</v>
      </c>
      <c r="E52" s="180">
        <v>1.2</v>
      </c>
      <c r="F52" s="181"/>
      <c r="G52" s="182">
        <f t="shared" ref="G52:G59" si="7">ROUND(E52*F52,2)</f>
        <v>0</v>
      </c>
      <c r="H52" s="181"/>
      <c r="I52" s="182">
        <f t="shared" ref="I52:I59" si="8">ROUND(E52*H52,2)</f>
        <v>0</v>
      </c>
      <c r="J52" s="181"/>
      <c r="K52" s="182">
        <f t="shared" ref="K52:K59" si="9">ROUND(E52*J52,2)</f>
        <v>0</v>
      </c>
      <c r="L52" s="182">
        <v>21</v>
      </c>
      <c r="M52" s="182">
        <f t="shared" ref="M52:M59" si="10">G52*(1+L52/100)</f>
        <v>0</v>
      </c>
      <c r="N52" s="180">
        <v>0</v>
      </c>
      <c r="O52" s="180">
        <f t="shared" ref="O52:O59" si="11">ROUND(E52*N52,2)</f>
        <v>0</v>
      </c>
      <c r="P52" s="180">
        <v>0</v>
      </c>
      <c r="Q52" s="180">
        <f t="shared" ref="Q52:Q59" si="12">ROUND(E52*P52,2)</f>
        <v>0</v>
      </c>
      <c r="R52" s="182" t="s">
        <v>293</v>
      </c>
      <c r="S52" s="182" t="s">
        <v>179</v>
      </c>
      <c r="T52" s="183" t="s">
        <v>179</v>
      </c>
      <c r="U52" s="161">
        <v>0</v>
      </c>
      <c r="V52" s="161">
        <f t="shared" ref="V52:V59" si="13">ROUND(E52*U52,2)</f>
        <v>0</v>
      </c>
      <c r="W52" s="161"/>
      <c r="X52" s="161" t="s">
        <v>269</v>
      </c>
      <c r="Y52" s="161" t="s">
        <v>182</v>
      </c>
      <c r="Z52" s="151"/>
      <c r="AA52" s="151"/>
      <c r="AB52" s="151"/>
      <c r="AC52" s="151"/>
      <c r="AD52" s="151"/>
      <c r="AE52" s="151"/>
      <c r="AF52" s="151"/>
      <c r="AG52" s="151" t="s">
        <v>270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2.5" outlineLevel="1" x14ac:dyDescent="0.2">
      <c r="A53" s="177">
        <v>27</v>
      </c>
      <c r="B53" s="178" t="s">
        <v>470</v>
      </c>
      <c r="C53" s="185" t="s">
        <v>471</v>
      </c>
      <c r="D53" s="179" t="s">
        <v>472</v>
      </c>
      <c r="E53" s="180">
        <v>0.4</v>
      </c>
      <c r="F53" s="181"/>
      <c r="G53" s="182">
        <f t="shared" si="7"/>
        <v>0</v>
      </c>
      <c r="H53" s="181"/>
      <c r="I53" s="182">
        <f t="shared" si="8"/>
        <v>0</v>
      </c>
      <c r="J53" s="181"/>
      <c r="K53" s="182">
        <f t="shared" si="9"/>
        <v>0</v>
      </c>
      <c r="L53" s="182">
        <v>21</v>
      </c>
      <c r="M53" s="182">
        <f t="shared" si="10"/>
        <v>0</v>
      </c>
      <c r="N53" s="180">
        <v>0</v>
      </c>
      <c r="O53" s="180">
        <f t="shared" si="11"/>
        <v>0</v>
      </c>
      <c r="P53" s="180">
        <v>0</v>
      </c>
      <c r="Q53" s="180">
        <f t="shared" si="12"/>
        <v>0</v>
      </c>
      <c r="R53" s="182" t="s">
        <v>293</v>
      </c>
      <c r="S53" s="182" t="s">
        <v>179</v>
      </c>
      <c r="T53" s="183" t="s">
        <v>179</v>
      </c>
      <c r="U53" s="161">
        <v>0</v>
      </c>
      <c r="V53" s="161">
        <f t="shared" si="13"/>
        <v>0</v>
      </c>
      <c r="W53" s="161"/>
      <c r="X53" s="161" t="s">
        <v>269</v>
      </c>
      <c r="Y53" s="161" t="s">
        <v>182</v>
      </c>
      <c r="Z53" s="151"/>
      <c r="AA53" s="151"/>
      <c r="AB53" s="151"/>
      <c r="AC53" s="151"/>
      <c r="AD53" s="151"/>
      <c r="AE53" s="151"/>
      <c r="AF53" s="151"/>
      <c r="AG53" s="151" t="s">
        <v>270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7">
        <v>28</v>
      </c>
      <c r="B54" s="178" t="s">
        <v>309</v>
      </c>
      <c r="C54" s="185" t="s">
        <v>310</v>
      </c>
      <c r="D54" s="179" t="s">
        <v>241</v>
      </c>
      <c r="E54" s="180">
        <v>3.75</v>
      </c>
      <c r="F54" s="181"/>
      <c r="G54" s="182">
        <f t="shared" si="7"/>
        <v>0</v>
      </c>
      <c r="H54" s="181"/>
      <c r="I54" s="182">
        <f t="shared" si="8"/>
        <v>0</v>
      </c>
      <c r="J54" s="181"/>
      <c r="K54" s="182">
        <f t="shared" si="9"/>
        <v>0</v>
      </c>
      <c r="L54" s="182">
        <v>21</v>
      </c>
      <c r="M54" s="182">
        <f t="shared" si="10"/>
        <v>0</v>
      </c>
      <c r="N54" s="180">
        <v>0</v>
      </c>
      <c r="O54" s="180">
        <f t="shared" si="11"/>
        <v>0</v>
      </c>
      <c r="P54" s="180">
        <v>0</v>
      </c>
      <c r="Q54" s="180">
        <f t="shared" si="12"/>
        <v>0</v>
      </c>
      <c r="R54" s="182"/>
      <c r="S54" s="182" t="s">
        <v>179</v>
      </c>
      <c r="T54" s="183" t="s">
        <v>179</v>
      </c>
      <c r="U54" s="161">
        <v>1.32</v>
      </c>
      <c r="V54" s="161">
        <f t="shared" si="13"/>
        <v>4.95</v>
      </c>
      <c r="W54" s="161"/>
      <c r="X54" s="161" t="s">
        <v>225</v>
      </c>
      <c r="Y54" s="161" t="s">
        <v>182</v>
      </c>
      <c r="Z54" s="151"/>
      <c r="AA54" s="151"/>
      <c r="AB54" s="151"/>
      <c r="AC54" s="151"/>
      <c r="AD54" s="151"/>
      <c r="AE54" s="151"/>
      <c r="AF54" s="151"/>
      <c r="AG54" s="151" t="s">
        <v>496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7">
        <v>29</v>
      </c>
      <c r="B55" s="178" t="s">
        <v>311</v>
      </c>
      <c r="C55" s="185" t="s">
        <v>312</v>
      </c>
      <c r="D55" s="179" t="s">
        <v>223</v>
      </c>
      <c r="E55" s="180">
        <v>39</v>
      </c>
      <c r="F55" s="181"/>
      <c r="G55" s="182">
        <f t="shared" si="7"/>
        <v>0</v>
      </c>
      <c r="H55" s="181"/>
      <c r="I55" s="182">
        <f t="shared" si="8"/>
        <v>0</v>
      </c>
      <c r="J55" s="181"/>
      <c r="K55" s="182">
        <f t="shared" si="9"/>
        <v>0</v>
      </c>
      <c r="L55" s="182">
        <v>21</v>
      </c>
      <c r="M55" s="182">
        <f t="shared" si="10"/>
        <v>0</v>
      </c>
      <c r="N55" s="180">
        <v>0</v>
      </c>
      <c r="O55" s="180">
        <f t="shared" si="11"/>
        <v>0</v>
      </c>
      <c r="P55" s="180">
        <v>0</v>
      </c>
      <c r="Q55" s="180">
        <f t="shared" si="12"/>
        <v>0</v>
      </c>
      <c r="R55" s="182"/>
      <c r="S55" s="182" t="s">
        <v>179</v>
      </c>
      <c r="T55" s="183" t="s">
        <v>179</v>
      </c>
      <c r="U55" s="161">
        <v>0.14199999999999999</v>
      </c>
      <c r="V55" s="161">
        <f t="shared" si="13"/>
        <v>5.54</v>
      </c>
      <c r="W55" s="161"/>
      <c r="X55" s="161" t="s">
        <v>225</v>
      </c>
      <c r="Y55" s="161" t="s">
        <v>182</v>
      </c>
      <c r="Z55" s="151"/>
      <c r="AA55" s="151"/>
      <c r="AB55" s="151"/>
      <c r="AC55" s="151"/>
      <c r="AD55" s="151"/>
      <c r="AE55" s="151"/>
      <c r="AF55" s="151"/>
      <c r="AG55" s="151" t="s">
        <v>496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7">
        <v>30</v>
      </c>
      <c r="B56" s="178" t="s">
        <v>543</v>
      </c>
      <c r="C56" s="185" t="s">
        <v>544</v>
      </c>
      <c r="D56" s="179" t="s">
        <v>290</v>
      </c>
      <c r="E56" s="180">
        <v>5</v>
      </c>
      <c r="F56" s="181"/>
      <c r="G56" s="182">
        <f t="shared" si="7"/>
        <v>0</v>
      </c>
      <c r="H56" s="181"/>
      <c r="I56" s="182">
        <f t="shared" si="8"/>
        <v>0</v>
      </c>
      <c r="J56" s="181"/>
      <c r="K56" s="182">
        <f t="shared" si="9"/>
        <v>0</v>
      </c>
      <c r="L56" s="182">
        <v>21</v>
      </c>
      <c r="M56" s="182">
        <f t="shared" si="10"/>
        <v>0</v>
      </c>
      <c r="N56" s="180">
        <v>0</v>
      </c>
      <c r="O56" s="180">
        <f t="shared" si="11"/>
        <v>0</v>
      </c>
      <c r="P56" s="180">
        <v>0</v>
      </c>
      <c r="Q56" s="180">
        <f t="shared" si="12"/>
        <v>0</v>
      </c>
      <c r="R56" s="182"/>
      <c r="S56" s="182" t="s">
        <v>179</v>
      </c>
      <c r="T56" s="183" t="s">
        <v>179</v>
      </c>
      <c r="U56" s="161">
        <v>2.6619999999999999</v>
      </c>
      <c r="V56" s="161">
        <f t="shared" si="13"/>
        <v>13.31</v>
      </c>
      <c r="W56" s="161"/>
      <c r="X56" s="161" t="s">
        <v>225</v>
      </c>
      <c r="Y56" s="161" t="s">
        <v>182</v>
      </c>
      <c r="Z56" s="151"/>
      <c r="AA56" s="151"/>
      <c r="AB56" s="151"/>
      <c r="AC56" s="151"/>
      <c r="AD56" s="151"/>
      <c r="AE56" s="151"/>
      <c r="AF56" s="151"/>
      <c r="AG56" s="151" t="s">
        <v>496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7">
        <v>31</v>
      </c>
      <c r="B57" s="178" t="s">
        <v>545</v>
      </c>
      <c r="C57" s="185" t="s">
        <v>546</v>
      </c>
      <c r="D57" s="179" t="s">
        <v>241</v>
      </c>
      <c r="E57" s="180">
        <v>4.5</v>
      </c>
      <c r="F57" s="181"/>
      <c r="G57" s="182">
        <f t="shared" si="7"/>
        <v>0</v>
      </c>
      <c r="H57" s="181"/>
      <c r="I57" s="182">
        <f t="shared" si="8"/>
        <v>0</v>
      </c>
      <c r="J57" s="181"/>
      <c r="K57" s="182">
        <f t="shared" si="9"/>
        <v>0</v>
      </c>
      <c r="L57" s="182">
        <v>21</v>
      </c>
      <c r="M57" s="182">
        <f t="shared" si="10"/>
        <v>0</v>
      </c>
      <c r="N57" s="180">
        <v>0</v>
      </c>
      <c r="O57" s="180">
        <f t="shared" si="11"/>
        <v>0</v>
      </c>
      <c r="P57" s="180">
        <v>0</v>
      </c>
      <c r="Q57" s="180">
        <f t="shared" si="12"/>
        <v>0</v>
      </c>
      <c r="R57" s="182"/>
      <c r="S57" s="182" t="s">
        <v>179</v>
      </c>
      <c r="T57" s="183" t="s">
        <v>179</v>
      </c>
      <c r="U57" s="161">
        <v>3.9</v>
      </c>
      <c r="V57" s="161">
        <f t="shared" si="13"/>
        <v>17.55</v>
      </c>
      <c r="W57" s="161"/>
      <c r="X57" s="161" t="s">
        <v>225</v>
      </c>
      <c r="Y57" s="161" t="s">
        <v>182</v>
      </c>
      <c r="Z57" s="151"/>
      <c r="AA57" s="151"/>
      <c r="AB57" s="151"/>
      <c r="AC57" s="151"/>
      <c r="AD57" s="151"/>
      <c r="AE57" s="151"/>
      <c r="AF57" s="151"/>
      <c r="AG57" s="151" t="s">
        <v>496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7">
        <v>32</v>
      </c>
      <c r="B58" s="178" t="s">
        <v>547</v>
      </c>
      <c r="C58" s="185" t="s">
        <v>548</v>
      </c>
      <c r="D58" s="179" t="s">
        <v>241</v>
      </c>
      <c r="E58" s="180">
        <v>2</v>
      </c>
      <c r="F58" s="181"/>
      <c r="G58" s="182">
        <f t="shared" si="7"/>
        <v>0</v>
      </c>
      <c r="H58" s="181"/>
      <c r="I58" s="182">
        <f t="shared" si="8"/>
        <v>0</v>
      </c>
      <c r="J58" s="181"/>
      <c r="K58" s="182">
        <f t="shared" si="9"/>
        <v>0</v>
      </c>
      <c r="L58" s="182">
        <v>21</v>
      </c>
      <c r="M58" s="182">
        <f t="shared" si="10"/>
        <v>0</v>
      </c>
      <c r="N58" s="180">
        <v>0</v>
      </c>
      <c r="O58" s="180">
        <f t="shared" si="11"/>
        <v>0</v>
      </c>
      <c r="P58" s="180">
        <v>0</v>
      </c>
      <c r="Q58" s="180">
        <f t="shared" si="12"/>
        <v>0</v>
      </c>
      <c r="R58" s="182"/>
      <c r="S58" s="182" t="s">
        <v>179</v>
      </c>
      <c r="T58" s="183" t="s">
        <v>179</v>
      </c>
      <c r="U58" s="161">
        <v>9.6</v>
      </c>
      <c r="V58" s="161">
        <f t="shared" si="13"/>
        <v>19.2</v>
      </c>
      <c r="W58" s="161"/>
      <c r="X58" s="161" t="s">
        <v>225</v>
      </c>
      <c r="Y58" s="161" t="s">
        <v>182</v>
      </c>
      <c r="Z58" s="151"/>
      <c r="AA58" s="151"/>
      <c r="AB58" s="151"/>
      <c r="AC58" s="151"/>
      <c r="AD58" s="151"/>
      <c r="AE58" s="151"/>
      <c r="AF58" s="151"/>
      <c r="AG58" s="151" t="s">
        <v>496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0">
        <v>33</v>
      </c>
      <c r="B59" s="171" t="s">
        <v>549</v>
      </c>
      <c r="C59" s="186" t="s">
        <v>550</v>
      </c>
      <c r="D59" s="172" t="s">
        <v>237</v>
      </c>
      <c r="E59" s="173">
        <v>147.80000000000001</v>
      </c>
      <c r="F59" s="174"/>
      <c r="G59" s="175">
        <f t="shared" si="7"/>
        <v>0</v>
      </c>
      <c r="H59" s="174"/>
      <c r="I59" s="175">
        <f t="shared" si="8"/>
        <v>0</v>
      </c>
      <c r="J59" s="174"/>
      <c r="K59" s="175">
        <f t="shared" si="9"/>
        <v>0</v>
      </c>
      <c r="L59" s="175">
        <v>21</v>
      </c>
      <c r="M59" s="175">
        <f t="shared" si="10"/>
        <v>0</v>
      </c>
      <c r="N59" s="173">
        <v>0</v>
      </c>
      <c r="O59" s="173">
        <f t="shared" si="11"/>
        <v>0</v>
      </c>
      <c r="P59" s="173">
        <v>0</v>
      </c>
      <c r="Q59" s="173">
        <f t="shared" si="12"/>
        <v>0</v>
      </c>
      <c r="R59" s="175"/>
      <c r="S59" s="175" t="s">
        <v>179</v>
      </c>
      <c r="T59" s="176" t="s">
        <v>179</v>
      </c>
      <c r="U59" s="161">
        <v>1.4132</v>
      </c>
      <c r="V59" s="161">
        <f t="shared" si="13"/>
        <v>208.87</v>
      </c>
      <c r="W59" s="161"/>
      <c r="X59" s="161" t="s">
        <v>225</v>
      </c>
      <c r="Y59" s="161" t="s">
        <v>182</v>
      </c>
      <c r="Z59" s="151"/>
      <c r="AA59" s="151"/>
      <c r="AB59" s="151"/>
      <c r="AC59" s="151"/>
      <c r="AD59" s="151"/>
      <c r="AE59" s="151"/>
      <c r="AF59" s="151"/>
      <c r="AG59" s="151" t="s">
        <v>496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2" x14ac:dyDescent="0.2">
      <c r="A60" s="158"/>
      <c r="B60" s="159"/>
      <c r="C60" s="193" t="s">
        <v>551</v>
      </c>
      <c r="D60" s="190"/>
      <c r="E60" s="191">
        <v>147.80000000000001</v>
      </c>
      <c r="F60" s="161"/>
      <c r="G60" s="161"/>
      <c r="H60" s="161"/>
      <c r="I60" s="161"/>
      <c r="J60" s="161"/>
      <c r="K60" s="161"/>
      <c r="L60" s="161"/>
      <c r="M60" s="161"/>
      <c r="N60" s="160"/>
      <c r="O60" s="160"/>
      <c r="P60" s="160"/>
      <c r="Q60" s="160"/>
      <c r="R60" s="161"/>
      <c r="S60" s="161"/>
      <c r="T60" s="161"/>
      <c r="U60" s="161"/>
      <c r="V60" s="161"/>
      <c r="W60" s="161"/>
      <c r="X60" s="161"/>
      <c r="Y60" s="161"/>
      <c r="Z60" s="151"/>
      <c r="AA60" s="151"/>
      <c r="AB60" s="151"/>
      <c r="AC60" s="151"/>
      <c r="AD60" s="151"/>
      <c r="AE60" s="151"/>
      <c r="AF60" s="151"/>
      <c r="AG60" s="151" t="s">
        <v>230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0">
        <v>34</v>
      </c>
      <c r="B61" s="171" t="s">
        <v>552</v>
      </c>
      <c r="C61" s="186" t="s">
        <v>553</v>
      </c>
      <c r="D61" s="172" t="s">
        <v>237</v>
      </c>
      <c r="E61" s="173">
        <v>19</v>
      </c>
      <c r="F61" s="174"/>
      <c r="G61" s="175">
        <f>ROUND(E61*F61,2)</f>
        <v>0</v>
      </c>
      <c r="H61" s="174"/>
      <c r="I61" s="175">
        <f>ROUND(E61*H61,2)</f>
        <v>0</v>
      </c>
      <c r="J61" s="174"/>
      <c r="K61" s="175">
        <f>ROUND(E61*J61,2)</f>
        <v>0</v>
      </c>
      <c r="L61" s="175">
        <v>21</v>
      </c>
      <c r="M61" s="175">
        <f>G61*(1+L61/100)</f>
        <v>0</v>
      </c>
      <c r="N61" s="173">
        <v>0</v>
      </c>
      <c r="O61" s="173">
        <f>ROUND(E61*N61,2)</f>
        <v>0</v>
      </c>
      <c r="P61" s="173">
        <v>0</v>
      </c>
      <c r="Q61" s="173">
        <f>ROUND(E61*P61,2)</f>
        <v>0</v>
      </c>
      <c r="R61" s="175"/>
      <c r="S61" s="175" t="s">
        <v>179</v>
      </c>
      <c r="T61" s="176" t="s">
        <v>179</v>
      </c>
      <c r="U61" s="161">
        <v>2.26112</v>
      </c>
      <c r="V61" s="161">
        <f>ROUND(E61*U61,2)</f>
        <v>42.96</v>
      </c>
      <c r="W61" s="161"/>
      <c r="X61" s="161" t="s">
        <v>225</v>
      </c>
      <c r="Y61" s="161" t="s">
        <v>182</v>
      </c>
      <c r="Z61" s="151"/>
      <c r="AA61" s="151"/>
      <c r="AB61" s="151"/>
      <c r="AC61" s="151"/>
      <c r="AD61" s="151"/>
      <c r="AE61" s="151"/>
      <c r="AF61" s="151"/>
      <c r="AG61" s="151" t="s">
        <v>263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2" x14ac:dyDescent="0.2">
      <c r="A62" s="158"/>
      <c r="B62" s="159"/>
      <c r="C62" s="193" t="s">
        <v>554</v>
      </c>
      <c r="D62" s="190"/>
      <c r="E62" s="191">
        <v>9</v>
      </c>
      <c r="F62" s="161"/>
      <c r="G62" s="161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61"/>
      <c r="Z62" s="151"/>
      <c r="AA62" s="151"/>
      <c r="AB62" s="151"/>
      <c r="AC62" s="151"/>
      <c r="AD62" s="151"/>
      <c r="AE62" s="151"/>
      <c r="AF62" s="151"/>
      <c r="AG62" s="151" t="s">
        <v>230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3" x14ac:dyDescent="0.2">
      <c r="A63" s="158"/>
      <c r="B63" s="159"/>
      <c r="C63" s="193" t="s">
        <v>555</v>
      </c>
      <c r="D63" s="190"/>
      <c r="E63" s="191">
        <v>10</v>
      </c>
      <c r="F63" s="161"/>
      <c r="G63" s="161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61"/>
      <c r="Z63" s="151"/>
      <c r="AA63" s="151"/>
      <c r="AB63" s="151"/>
      <c r="AC63" s="151"/>
      <c r="AD63" s="151"/>
      <c r="AE63" s="151"/>
      <c r="AF63" s="151"/>
      <c r="AG63" s="151" t="s">
        <v>230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77">
        <v>35</v>
      </c>
      <c r="B64" s="178" t="s">
        <v>556</v>
      </c>
      <c r="C64" s="185" t="s">
        <v>557</v>
      </c>
      <c r="D64" s="179" t="s">
        <v>237</v>
      </c>
      <c r="E64" s="180">
        <v>94</v>
      </c>
      <c r="F64" s="181"/>
      <c r="G64" s="182">
        <f>ROUND(E64*F64,2)</f>
        <v>0</v>
      </c>
      <c r="H64" s="181"/>
      <c r="I64" s="182">
        <f>ROUND(E64*H64,2)</f>
        <v>0</v>
      </c>
      <c r="J64" s="181"/>
      <c r="K64" s="182">
        <f>ROUND(E64*J64,2)</f>
        <v>0</v>
      </c>
      <c r="L64" s="182">
        <v>21</v>
      </c>
      <c r="M64" s="182">
        <f>G64*(1+L64/100)</f>
        <v>0</v>
      </c>
      <c r="N64" s="180">
        <v>0</v>
      </c>
      <c r="O64" s="180">
        <f>ROUND(E64*N64,2)</f>
        <v>0</v>
      </c>
      <c r="P64" s="180">
        <v>0</v>
      </c>
      <c r="Q64" s="180">
        <f>ROUND(E64*P64,2)</f>
        <v>0</v>
      </c>
      <c r="R64" s="182"/>
      <c r="S64" s="182" t="s">
        <v>179</v>
      </c>
      <c r="T64" s="183" t="s">
        <v>179</v>
      </c>
      <c r="U64" s="161">
        <v>9.8000000000000004E-2</v>
      </c>
      <c r="V64" s="161">
        <f>ROUND(E64*U64,2)</f>
        <v>9.2100000000000009</v>
      </c>
      <c r="W64" s="161"/>
      <c r="X64" s="161" t="s">
        <v>225</v>
      </c>
      <c r="Y64" s="161" t="s">
        <v>182</v>
      </c>
      <c r="Z64" s="151"/>
      <c r="AA64" s="151"/>
      <c r="AB64" s="151"/>
      <c r="AC64" s="151"/>
      <c r="AD64" s="151"/>
      <c r="AE64" s="151"/>
      <c r="AF64" s="151"/>
      <c r="AG64" s="151" t="s">
        <v>496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7">
        <v>36</v>
      </c>
      <c r="B65" s="178" t="s">
        <v>558</v>
      </c>
      <c r="C65" s="185" t="s">
        <v>559</v>
      </c>
      <c r="D65" s="179" t="s">
        <v>237</v>
      </c>
      <c r="E65" s="180">
        <v>75</v>
      </c>
      <c r="F65" s="181"/>
      <c r="G65" s="182">
        <f>ROUND(E65*F65,2)</f>
        <v>0</v>
      </c>
      <c r="H65" s="181"/>
      <c r="I65" s="182">
        <f>ROUND(E65*H65,2)</f>
        <v>0</v>
      </c>
      <c r="J65" s="181"/>
      <c r="K65" s="182">
        <f>ROUND(E65*J65,2)</f>
        <v>0</v>
      </c>
      <c r="L65" s="182">
        <v>21</v>
      </c>
      <c r="M65" s="182">
        <f>G65*(1+L65/100)</f>
        <v>0</v>
      </c>
      <c r="N65" s="180">
        <v>0</v>
      </c>
      <c r="O65" s="180">
        <f>ROUND(E65*N65,2)</f>
        <v>0</v>
      </c>
      <c r="P65" s="180">
        <v>0</v>
      </c>
      <c r="Q65" s="180">
        <f>ROUND(E65*P65,2)</f>
        <v>0</v>
      </c>
      <c r="R65" s="182"/>
      <c r="S65" s="182" t="s">
        <v>179</v>
      </c>
      <c r="T65" s="183" t="s">
        <v>179</v>
      </c>
      <c r="U65" s="161">
        <v>2.5999999999999999E-2</v>
      </c>
      <c r="V65" s="161">
        <f>ROUND(E65*U65,2)</f>
        <v>1.95</v>
      </c>
      <c r="W65" s="161"/>
      <c r="X65" s="161" t="s">
        <v>225</v>
      </c>
      <c r="Y65" s="161" t="s">
        <v>182</v>
      </c>
      <c r="Z65" s="151"/>
      <c r="AA65" s="151"/>
      <c r="AB65" s="151"/>
      <c r="AC65" s="151"/>
      <c r="AD65" s="151"/>
      <c r="AE65" s="151"/>
      <c r="AF65" s="151"/>
      <c r="AG65" s="151" t="s">
        <v>496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7">
        <v>37</v>
      </c>
      <c r="B66" s="178" t="s">
        <v>560</v>
      </c>
      <c r="C66" s="185" t="s">
        <v>561</v>
      </c>
      <c r="D66" s="179" t="s">
        <v>237</v>
      </c>
      <c r="E66" s="180">
        <v>75</v>
      </c>
      <c r="F66" s="181"/>
      <c r="G66" s="182">
        <f>ROUND(E66*F66,2)</f>
        <v>0</v>
      </c>
      <c r="H66" s="181"/>
      <c r="I66" s="182">
        <f>ROUND(E66*H66,2)</f>
        <v>0</v>
      </c>
      <c r="J66" s="181"/>
      <c r="K66" s="182">
        <f>ROUND(E66*J66,2)</f>
        <v>0</v>
      </c>
      <c r="L66" s="182">
        <v>21</v>
      </c>
      <c r="M66" s="182">
        <f>G66*(1+L66/100)</f>
        <v>0</v>
      </c>
      <c r="N66" s="180">
        <v>0</v>
      </c>
      <c r="O66" s="180">
        <f>ROUND(E66*N66,2)</f>
        <v>0</v>
      </c>
      <c r="P66" s="180">
        <v>0</v>
      </c>
      <c r="Q66" s="180">
        <f>ROUND(E66*P66,2)</f>
        <v>0</v>
      </c>
      <c r="R66" s="182"/>
      <c r="S66" s="182" t="s">
        <v>179</v>
      </c>
      <c r="T66" s="183" t="s">
        <v>179</v>
      </c>
      <c r="U66" s="161">
        <v>0.27600000000000002</v>
      </c>
      <c r="V66" s="161">
        <f>ROUND(E66*U66,2)</f>
        <v>20.7</v>
      </c>
      <c r="W66" s="161"/>
      <c r="X66" s="161" t="s">
        <v>225</v>
      </c>
      <c r="Y66" s="161" t="s">
        <v>182</v>
      </c>
      <c r="Z66" s="151"/>
      <c r="AA66" s="151"/>
      <c r="AB66" s="151"/>
      <c r="AC66" s="151"/>
      <c r="AD66" s="151"/>
      <c r="AE66" s="151"/>
      <c r="AF66" s="151"/>
      <c r="AG66" s="151" t="s">
        <v>496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7">
        <v>38</v>
      </c>
      <c r="B67" s="178" t="s">
        <v>562</v>
      </c>
      <c r="C67" s="185" t="s">
        <v>563</v>
      </c>
      <c r="D67" s="179" t="s">
        <v>237</v>
      </c>
      <c r="E67" s="180">
        <v>19</v>
      </c>
      <c r="F67" s="181"/>
      <c r="G67" s="182">
        <f>ROUND(E67*F67,2)</f>
        <v>0</v>
      </c>
      <c r="H67" s="181"/>
      <c r="I67" s="182">
        <f>ROUND(E67*H67,2)</f>
        <v>0</v>
      </c>
      <c r="J67" s="181"/>
      <c r="K67" s="182">
        <f>ROUND(E67*J67,2)</f>
        <v>0</v>
      </c>
      <c r="L67" s="182">
        <v>21</v>
      </c>
      <c r="M67" s="182">
        <f>G67*(1+L67/100)</f>
        <v>0</v>
      </c>
      <c r="N67" s="180">
        <v>0</v>
      </c>
      <c r="O67" s="180">
        <f>ROUND(E67*N67,2)</f>
        <v>0</v>
      </c>
      <c r="P67" s="180">
        <v>0</v>
      </c>
      <c r="Q67" s="180">
        <f>ROUND(E67*P67,2)</f>
        <v>0</v>
      </c>
      <c r="R67" s="182"/>
      <c r="S67" s="182" t="s">
        <v>179</v>
      </c>
      <c r="T67" s="183" t="s">
        <v>179</v>
      </c>
      <c r="U67" s="161">
        <v>0.43740000000000001</v>
      </c>
      <c r="V67" s="161">
        <f>ROUND(E67*U67,2)</f>
        <v>8.31</v>
      </c>
      <c r="W67" s="161"/>
      <c r="X67" s="161" t="s">
        <v>225</v>
      </c>
      <c r="Y67" s="161" t="s">
        <v>182</v>
      </c>
      <c r="Z67" s="151"/>
      <c r="AA67" s="151"/>
      <c r="AB67" s="151"/>
      <c r="AC67" s="151"/>
      <c r="AD67" s="151"/>
      <c r="AE67" s="151"/>
      <c r="AF67" s="151"/>
      <c r="AG67" s="151" t="s">
        <v>263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70">
        <v>39</v>
      </c>
      <c r="B68" s="171" t="s">
        <v>473</v>
      </c>
      <c r="C68" s="186" t="s">
        <v>474</v>
      </c>
      <c r="D68" s="172" t="s">
        <v>223</v>
      </c>
      <c r="E68" s="173">
        <v>37.5</v>
      </c>
      <c r="F68" s="174"/>
      <c r="G68" s="175">
        <f>ROUND(E68*F68,2)</f>
        <v>0</v>
      </c>
      <c r="H68" s="174"/>
      <c r="I68" s="175">
        <f>ROUND(E68*H68,2)</f>
        <v>0</v>
      </c>
      <c r="J68" s="174"/>
      <c r="K68" s="175">
        <f>ROUND(E68*J68,2)</f>
        <v>0</v>
      </c>
      <c r="L68" s="175">
        <v>21</v>
      </c>
      <c r="M68" s="175">
        <f>G68*(1+L68/100)</f>
        <v>0</v>
      </c>
      <c r="N68" s="173">
        <v>0</v>
      </c>
      <c r="O68" s="173">
        <f>ROUND(E68*N68,2)</f>
        <v>0</v>
      </c>
      <c r="P68" s="173">
        <v>0</v>
      </c>
      <c r="Q68" s="173">
        <f>ROUND(E68*P68,2)</f>
        <v>0</v>
      </c>
      <c r="R68" s="175"/>
      <c r="S68" s="175" t="s">
        <v>179</v>
      </c>
      <c r="T68" s="176" t="s">
        <v>179</v>
      </c>
      <c r="U68" s="161">
        <v>0.05</v>
      </c>
      <c r="V68" s="161">
        <f>ROUND(E68*U68,2)</f>
        <v>1.88</v>
      </c>
      <c r="W68" s="161"/>
      <c r="X68" s="161" t="s">
        <v>225</v>
      </c>
      <c r="Y68" s="161" t="s">
        <v>182</v>
      </c>
      <c r="Z68" s="151"/>
      <c r="AA68" s="151"/>
      <c r="AB68" s="151"/>
      <c r="AC68" s="151"/>
      <c r="AD68" s="151"/>
      <c r="AE68" s="151"/>
      <c r="AF68" s="151"/>
      <c r="AG68" s="151" t="s">
        <v>496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x14ac:dyDescent="0.2">
      <c r="A69" s="3"/>
      <c r="B69" s="4"/>
      <c r="C69" s="187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AE69">
        <v>12</v>
      </c>
      <c r="AF69">
        <v>21</v>
      </c>
      <c r="AG69" t="s">
        <v>160</v>
      </c>
    </row>
    <row r="70" spans="1:60" x14ac:dyDescent="0.2">
      <c r="A70" s="154"/>
      <c r="B70" s="155" t="s">
        <v>28</v>
      </c>
      <c r="C70" s="188"/>
      <c r="D70" s="156"/>
      <c r="E70" s="157"/>
      <c r="F70" s="157"/>
      <c r="G70" s="169">
        <f>G8+G20+G26</f>
        <v>0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AE70">
        <f>SUMIF(L7:L68,AE69,G7:G68)</f>
        <v>0</v>
      </c>
      <c r="AF70">
        <f>SUMIF(L7:L68,AF69,G7:G68)</f>
        <v>0</v>
      </c>
      <c r="AG70" t="s">
        <v>219</v>
      </c>
    </row>
    <row r="71" spans="1:60" x14ac:dyDescent="0.2">
      <c r="C71" s="189"/>
      <c r="D71" s="10"/>
      <c r="AG71" t="s">
        <v>220</v>
      </c>
    </row>
    <row r="72" spans="1:60" x14ac:dyDescent="0.2">
      <c r="D72" s="10"/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u11Vb7962eCylAs9X0mItqOZcSE68lgiSxpj/Z2pRTe2A2r6Y6Ev6WSxu1E1sXhgunE1HeuD1iO1e8QiwBjrg==" saltValue="kUWtr8C/5q+wlfWRiepRKw==" spinCount="100000" sheet="1" formatRows="0"/>
  <mergeCells count="14">
    <mergeCell ref="C34:G34"/>
    <mergeCell ref="A1:G1"/>
    <mergeCell ref="C2:G2"/>
    <mergeCell ref="C3:G3"/>
    <mergeCell ref="C4:G4"/>
    <mergeCell ref="C31:G31"/>
    <mergeCell ref="C48:G48"/>
    <mergeCell ref="C51:G51"/>
    <mergeCell ref="C36:G36"/>
    <mergeCell ref="C38:G38"/>
    <mergeCell ref="C40:G40"/>
    <mergeCell ref="C42:G42"/>
    <mergeCell ref="C44:G44"/>
    <mergeCell ref="C46:G4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F0630-4295-4546-9534-3F0DE63CCE6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5" customWidth="1"/>
    <col min="3" max="3" width="63.28515625" style="125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0" t="s">
        <v>147</v>
      </c>
      <c r="B1" s="250"/>
      <c r="C1" s="250"/>
      <c r="D1" s="250"/>
      <c r="E1" s="250"/>
      <c r="F1" s="250"/>
      <c r="G1" s="250"/>
      <c r="AG1" t="s">
        <v>148</v>
      </c>
    </row>
    <row r="2" spans="1:60" ht="25.15" customHeight="1" x14ac:dyDescent="0.2">
      <c r="A2" s="50" t="s">
        <v>7</v>
      </c>
      <c r="B2" s="49" t="s">
        <v>42</v>
      </c>
      <c r="C2" s="251" t="s">
        <v>43</v>
      </c>
      <c r="D2" s="252"/>
      <c r="E2" s="252"/>
      <c r="F2" s="252"/>
      <c r="G2" s="253"/>
      <c r="AG2" t="s">
        <v>149</v>
      </c>
    </row>
    <row r="3" spans="1:60" ht="25.15" customHeight="1" x14ac:dyDescent="0.2">
      <c r="A3" s="50" t="s">
        <v>8</v>
      </c>
      <c r="B3" s="49" t="s">
        <v>62</v>
      </c>
      <c r="C3" s="251" t="s">
        <v>63</v>
      </c>
      <c r="D3" s="252"/>
      <c r="E3" s="252"/>
      <c r="F3" s="252"/>
      <c r="G3" s="253"/>
      <c r="AC3" s="125" t="s">
        <v>149</v>
      </c>
      <c r="AG3" t="s">
        <v>150</v>
      </c>
    </row>
    <row r="4" spans="1:60" ht="25.15" customHeight="1" x14ac:dyDescent="0.2">
      <c r="A4" s="144" t="s">
        <v>9</v>
      </c>
      <c r="B4" s="145" t="s">
        <v>67</v>
      </c>
      <c r="C4" s="254" t="s">
        <v>68</v>
      </c>
      <c r="D4" s="255"/>
      <c r="E4" s="255"/>
      <c r="F4" s="255"/>
      <c r="G4" s="256"/>
      <c r="AG4" t="s">
        <v>151</v>
      </c>
    </row>
    <row r="5" spans="1:60" x14ac:dyDescent="0.2">
      <c r="D5" s="10"/>
    </row>
    <row r="6" spans="1:60" ht="38.25" x14ac:dyDescent="0.2">
      <c r="A6" s="147" t="s">
        <v>152</v>
      </c>
      <c r="B6" s="149" t="s">
        <v>153</v>
      </c>
      <c r="C6" s="149" t="s">
        <v>154</v>
      </c>
      <c r="D6" s="148" t="s">
        <v>155</v>
      </c>
      <c r="E6" s="147" t="s">
        <v>156</v>
      </c>
      <c r="F6" s="146" t="s">
        <v>157</v>
      </c>
      <c r="G6" s="147" t="s">
        <v>28</v>
      </c>
      <c r="H6" s="150" t="s">
        <v>29</v>
      </c>
      <c r="I6" s="150" t="s">
        <v>158</v>
      </c>
      <c r="J6" s="150" t="s">
        <v>30</v>
      </c>
      <c r="K6" s="150" t="s">
        <v>159</v>
      </c>
      <c r="L6" s="150" t="s">
        <v>160</v>
      </c>
      <c r="M6" s="150" t="s">
        <v>161</v>
      </c>
      <c r="N6" s="150" t="s">
        <v>162</v>
      </c>
      <c r="O6" s="150" t="s">
        <v>163</v>
      </c>
      <c r="P6" s="150" t="s">
        <v>164</v>
      </c>
      <c r="Q6" s="150" t="s">
        <v>165</v>
      </c>
      <c r="R6" s="150" t="s">
        <v>166</v>
      </c>
      <c r="S6" s="150" t="s">
        <v>167</v>
      </c>
      <c r="T6" s="150" t="s">
        <v>168</v>
      </c>
      <c r="U6" s="150" t="s">
        <v>169</v>
      </c>
      <c r="V6" s="150" t="s">
        <v>170</v>
      </c>
      <c r="W6" s="150" t="s">
        <v>171</v>
      </c>
      <c r="X6" s="150" t="s">
        <v>172</v>
      </c>
      <c r="Y6" s="150" t="s">
        <v>173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63" t="s">
        <v>174</v>
      </c>
      <c r="B8" s="164" t="s">
        <v>110</v>
      </c>
      <c r="C8" s="184" t="s">
        <v>111</v>
      </c>
      <c r="D8" s="165"/>
      <c r="E8" s="166"/>
      <c r="F8" s="167"/>
      <c r="G8" s="167">
        <f>SUMIF(AG9:AG41,"&lt;&gt;NOR",G9:G41)</f>
        <v>0</v>
      </c>
      <c r="H8" s="167"/>
      <c r="I8" s="167">
        <f>SUM(I9:I41)</f>
        <v>0</v>
      </c>
      <c r="J8" s="167"/>
      <c r="K8" s="167">
        <f>SUM(K9:K41)</f>
        <v>0</v>
      </c>
      <c r="L8" s="167"/>
      <c r="M8" s="167">
        <f>SUM(M9:M41)</f>
        <v>0</v>
      </c>
      <c r="N8" s="166"/>
      <c r="O8" s="166">
        <f>SUM(O9:O41)</f>
        <v>0</v>
      </c>
      <c r="P8" s="166"/>
      <c r="Q8" s="166">
        <f>SUM(Q9:Q41)</f>
        <v>0</v>
      </c>
      <c r="R8" s="167"/>
      <c r="S8" s="167"/>
      <c r="T8" s="168"/>
      <c r="U8" s="162"/>
      <c r="V8" s="162">
        <f>SUM(V9:V41)</f>
        <v>648.73</v>
      </c>
      <c r="W8" s="162"/>
      <c r="X8" s="162"/>
      <c r="Y8" s="162"/>
      <c r="AG8" t="s">
        <v>175</v>
      </c>
    </row>
    <row r="9" spans="1:60" outlineLevel="1" x14ac:dyDescent="0.2">
      <c r="A9" s="177">
        <v>1</v>
      </c>
      <c r="B9" s="178" t="s">
        <v>446</v>
      </c>
      <c r="C9" s="185" t="s">
        <v>447</v>
      </c>
      <c r="D9" s="179" t="s">
        <v>448</v>
      </c>
      <c r="E9" s="180">
        <v>4</v>
      </c>
      <c r="F9" s="181"/>
      <c r="G9" s="182">
        <f>ROUND(E9*F9,2)</f>
        <v>0</v>
      </c>
      <c r="H9" s="181"/>
      <c r="I9" s="182">
        <f>ROUND(E9*H9,2)</f>
        <v>0</v>
      </c>
      <c r="J9" s="181"/>
      <c r="K9" s="182">
        <f>ROUND(E9*J9,2)</f>
        <v>0</v>
      </c>
      <c r="L9" s="182">
        <v>21</v>
      </c>
      <c r="M9" s="182">
        <f>G9*(1+L9/100)</f>
        <v>0</v>
      </c>
      <c r="N9" s="180">
        <v>0</v>
      </c>
      <c r="O9" s="180">
        <f>ROUND(E9*N9,2)</f>
        <v>0</v>
      </c>
      <c r="P9" s="180">
        <v>0</v>
      </c>
      <c r="Q9" s="180">
        <f>ROUND(E9*P9,2)</f>
        <v>0</v>
      </c>
      <c r="R9" s="182" t="s">
        <v>293</v>
      </c>
      <c r="S9" s="182" t="s">
        <v>179</v>
      </c>
      <c r="T9" s="183" t="s">
        <v>179</v>
      </c>
      <c r="U9" s="161">
        <v>0</v>
      </c>
      <c r="V9" s="161">
        <f>ROUND(E9*U9,2)</f>
        <v>0</v>
      </c>
      <c r="W9" s="161"/>
      <c r="X9" s="161" t="s">
        <v>269</v>
      </c>
      <c r="Y9" s="161" t="s">
        <v>182</v>
      </c>
      <c r="Z9" s="151"/>
      <c r="AA9" s="151"/>
      <c r="AB9" s="151"/>
      <c r="AC9" s="151"/>
      <c r="AD9" s="151"/>
      <c r="AE9" s="151"/>
      <c r="AF9" s="151"/>
      <c r="AG9" s="151" t="s">
        <v>270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70">
        <v>2</v>
      </c>
      <c r="B10" s="171" t="s">
        <v>564</v>
      </c>
      <c r="C10" s="186" t="s">
        <v>565</v>
      </c>
      <c r="D10" s="172" t="s">
        <v>223</v>
      </c>
      <c r="E10" s="173">
        <v>50</v>
      </c>
      <c r="F10" s="174"/>
      <c r="G10" s="175">
        <f>ROUND(E10*F10,2)</f>
        <v>0</v>
      </c>
      <c r="H10" s="174"/>
      <c r="I10" s="175">
        <f>ROUND(E10*H10,2)</f>
        <v>0</v>
      </c>
      <c r="J10" s="174"/>
      <c r="K10" s="175">
        <f>ROUND(E10*J10,2)</f>
        <v>0</v>
      </c>
      <c r="L10" s="175">
        <v>21</v>
      </c>
      <c r="M10" s="175">
        <f>G10*(1+L10/100)</f>
        <v>0</v>
      </c>
      <c r="N10" s="173">
        <v>0</v>
      </c>
      <c r="O10" s="173">
        <f>ROUND(E10*N10,2)</f>
        <v>0</v>
      </c>
      <c r="P10" s="173">
        <v>0</v>
      </c>
      <c r="Q10" s="173">
        <f>ROUND(E10*P10,2)</f>
        <v>0</v>
      </c>
      <c r="R10" s="175" t="s">
        <v>242</v>
      </c>
      <c r="S10" s="175" t="s">
        <v>179</v>
      </c>
      <c r="T10" s="176" t="s">
        <v>179</v>
      </c>
      <c r="U10" s="161">
        <v>0.17199999999999999</v>
      </c>
      <c r="V10" s="161">
        <f>ROUND(E10*U10,2)</f>
        <v>8.6</v>
      </c>
      <c r="W10" s="161"/>
      <c r="X10" s="161" t="s">
        <v>225</v>
      </c>
      <c r="Y10" s="161" t="s">
        <v>182</v>
      </c>
      <c r="Z10" s="151"/>
      <c r="AA10" s="151"/>
      <c r="AB10" s="151"/>
      <c r="AC10" s="151"/>
      <c r="AD10" s="151"/>
      <c r="AE10" s="151"/>
      <c r="AF10" s="151"/>
      <c r="AG10" s="151" t="s">
        <v>226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ht="22.5" outlineLevel="2" x14ac:dyDescent="0.2">
      <c r="A11" s="158"/>
      <c r="B11" s="159"/>
      <c r="C11" s="257" t="s">
        <v>566</v>
      </c>
      <c r="D11" s="258"/>
      <c r="E11" s="258"/>
      <c r="F11" s="258"/>
      <c r="G11" s="258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228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92" t="str">
        <f>C11</f>
        <v>s odstraněním kořenů a s případným nutným odklizením křovin a stromů na hromady na vzdálenost do 50 m nebo s naložením na dopravní prostředek, do sklonu terénu 1 : 5,</v>
      </c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70">
        <v>3</v>
      </c>
      <c r="B12" s="171" t="s">
        <v>567</v>
      </c>
      <c r="C12" s="186" t="s">
        <v>568</v>
      </c>
      <c r="D12" s="172" t="s">
        <v>290</v>
      </c>
      <c r="E12" s="173">
        <v>3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3">
        <v>0</v>
      </c>
      <c r="O12" s="173">
        <f>ROUND(E12*N12,2)</f>
        <v>0</v>
      </c>
      <c r="P12" s="173">
        <v>0</v>
      </c>
      <c r="Q12" s="173">
        <f>ROUND(E12*P12,2)</f>
        <v>0</v>
      </c>
      <c r="R12" s="175" t="s">
        <v>242</v>
      </c>
      <c r="S12" s="175" t="s">
        <v>179</v>
      </c>
      <c r="T12" s="176" t="s">
        <v>179</v>
      </c>
      <c r="U12" s="161">
        <v>0.49</v>
      </c>
      <c r="V12" s="161">
        <f>ROUND(E12*U12,2)</f>
        <v>1.47</v>
      </c>
      <c r="W12" s="161"/>
      <c r="X12" s="161" t="s">
        <v>225</v>
      </c>
      <c r="Y12" s="161" t="s">
        <v>182</v>
      </c>
      <c r="Z12" s="151"/>
      <c r="AA12" s="151"/>
      <c r="AB12" s="151"/>
      <c r="AC12" s="151"/>
      <c r="AD12" s="151"/>
      <c r="AE12" s="151"/>
      <c r="AF12" s="151"/>
      <c r="AG12" s="151" t="s">
        <v>226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2" x14ac:dyDescent="0.2">
      <c r="A13" s="158"/>
      <c r="B13" s="159"/>
      <c r="C13" s="257" t="s">
        <v>569</v>
      </c>
      <c r="D13" s="258"/>
      <c r="E13" s="258"/>
      <c r="F13" s="258"/>
      <c r="G13" s="258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228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92" t="str">
        <f>C13</f>
        <v>s odřezáním kmene a odvětvením, včetně případného odklizení kmene a větví na oddělené hromady na vzdálenost do 50 m nebo s naložením na dopravní prostředek,</v>
      </c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70">
        <v>4</v>
      </c>
      <c r="B14" s="171" t="s">
        <v>570</v>
      </c>
      <c r="C14" s="186" t="s">
        <v>571</v>
      </c>
      <c r="D14" s="172" t="s">
        <v>290</v>
      </c>
      <c r="E14" s="173">
        <v>3</v>
      </c>
      <c r="F14" s="174"/>
      <c r="G14" s="175">
        <f>ROUND(E14*F14,2)</f>
        <v>0</v>
      </c>
      <c r="H14" s="174"/>
      <c r="I14" s="175">
        <f>ROUND(E14*H14,2)</f>
        <v>0</v>
      </c>
      <c r="J14" s="174"/>
      <c r="K14" s="175">
        <f>ROUND(E14*J14,2)</f>
        <v>0</v>
      </c>
      <c r="L14" s="175">
        <v>21</v>
      </c>
      <c r="M14" s="175">
        <f>G14*(1+L14/100)</f>
        <v>0</v>
      </c>
      <c r="N14" s="173">
        <v>0</v>
      </c>
      <c r="O14" s="173">
        <f>ROUND(E14*N14,2)</f>
        <v>0</v>
      </c>
      <c r="P14" s="173">
        <v>0</v>
      </c>
      <c r="Q14" s="173">
        <f>ROUND(E14*P14,2)</f>
        <v>0</v>
      </c>
      <c r="R14" s="175" t="s">
        <v>242</v>
      </c>
      <c r="S14" s="175" t="s">
        <v>179</v>
      </c>
      <c r="T14" s="176" t="s">
        <v>179</v>
      </c>
      <c r="U14" s="161">
        <v>0.65900000000000003</v>
      </c>
      <c r="V14" s="161">
        <f>ROUND(E14*U14,2)</f>
        <v>1.98</v>
      </c>
      <c r="W14" s="161"/>
      <c r="X14" s="161" t="s">
        <v>225</v>
      </c>
      <c r="Y14" s="161" t="s">
        <v>182</v>
      </c>
      <c r="Z14" s="151"/>
      <c r="AA14" s="151"/>
      <c r="AB14" s="151"/>
      <c r="AC14" s="151"/>
      <c r="AD14" s="151"/>
      <c r="AE14" s="151"/>
      <c r="AF14" s="151"/>
      <c r="AG14" s="151" t="s">
        <v>226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2" x14ac:dyDescent="0.2">
      <c r="A15" s="158"/>
      <c r="B15" s="159"/>
      <c r="C15" s="257" t="s">
        <v>572</v>
      </c>
      <c r="D15" s="258"/>
      <c r="E15" s="258"/>
      <c r="F15" s="258"/>
      <c r="G15" s="258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228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92" t="str">
        <f>C15</f>
        <v>s jejich vykopáním nebo vytrháním, s přesekáním kořenů a s případným nutným přemístěním pařezů na hromady do vzdálenosti do 50 m nebo s naložením na dopravní prostředek,</v>
      </c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70">
        <v>5</v>
      </c>
      <c r="B16" s="171" t="s">
        <v>573</v>
      </c>
      <c r="C16" s="186" t="s">
        <v>574</v>
      </c>
      <c r="D16" s="172" t="s">
        <v>223</v>
      </c>
      <c r="E16" s="173">
        <v>1630</v>
      </c>
      <c r="F16" s="174"/>
      <c r="G16" s="175">
        <f>ROUND(E16*F16,2)</f>
        <v>0</v>
      </c>
      <c r="H16" s="174"/>
      <c r="I16" s="175">
        <f>ROUND(E16*H16,2)</f>
        <v>0</v>
      </c>
      <c r="J16" s="174"/>
      <c r="K16" s="175">
        <f>ROUND(E16*J16,2)</f>
        <v>0</v>
      </c>
      <c r="L16" s="175">
        <v>21</v>
      </c>
      <c r="M16" s="175">
        <f>G16*(1+L16/100)</f>
        <v>0</v>
      </c>
      <c r="N16" s="173">
        <v>0</v>
      </c>
      <c r="O16" s="173">
        <f>ROUND(E16*N16,2)</f>
        <v>0</v>
      </c>
      <c r="P16" s="173">
        <v>0</v>
      </c>
      <c r="Q16" s="173">
        <f>ROUND(E16*P16,2)</f>
        <v>0</v>
      </c>
      <c r="R16" s="175" t="s">
        <v>453</v>
      </c>
      <c r="S16" s="175" t="s">
        <v>179</v>
      </c>
      <c r="T16" s="176" t="s">
        <v>179</v>
      </c>
      <c r="U16" s="161">
        <v>9.7000000000000003E-2</v>
      </c>
      <c r="V16" s="161">
        <f>ROUND(E16*U16,2)</f>
        <v>158.11000000000001</v>
      </c>
      <c r="W16" s="161"/>
      <c r="X16" s="161" t="s">
        <v>225</v>
      </c>
      <c r="Y16" s="161" t="s">
        <v>182</v>
      </c>
      <c r="Z16" s="151"/>
      <c r="AA16" s="151"/>
      <c r="AB16" s="151"/>
      <c r="AC16" s="151"/>
      <c r="AD16" s="151"/>
      <c r="AE16" s="151"/>
      <c r="AF16" s="151"/>
      <c r="AG16" s="151" t="s">
        <v>226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2" x14ac:dyDescent="0.2">
      <c r="A17" s="158"/>
      <c r="B17" s="159"/>
      <c r="C17" s="257" t="s">
        <v>454</v>
      </c>
      <c r="D17" s="258"/>
      <c r="E17" s="258"/>
      <c r="F17" s="258"/>
      <c r="G17" s="258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228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1" x14ac:dyDescent="0.2">
      <c r="A18" s="170">
        <v>6</v>
      </c>
      <c r="B18" s="171" t="s">
        <v>575</v>
      </c>
      <c r="C18" s="186" t="s">
        <v>576</v>
      </c>
      <c r="D18" s="172" t="s">
        <v>223</v>
      </c>
      <c r="E18" s="173">
        <v>1630</v>
      </c>
      <c r="F18" s="174"/>
      <c r="G18" s="175">
        <f>ROUND(E18*F18,2)</f>
        <v>0</v>
      </c>
      <c r="H18" s="174"/>
      <c r="I18" s="175">
        <f>ROUND(E18*H18,2)</f>
        <v>0</v>
      </c>
      <c r="J18" s="174"/>
      <c r="K18" s="175">
        <f>ROUND(E18*J18,2)</f>
        <v>0</v>
      </c>
      <c r="L18" s="175">
        <v>21</v>
      </c>
      <c r="M18" s="175">
        <f>G18*(1+L18/100)</f>
        <v>0</v>
      </c>
      <c r="N18" s="173">
        <v>0</v>
      </c>
      <c r="O18" s="173">
        <f>ROUND(E18*N18,2)</f>
        <v>0</v>
      </c>
      <c r="P18" s="173">
        <v>0</v>
      </c>
      <c r="Q18" s="173">
        <f>ROUND(E18*P18,2)</f>
        <v>0</v>
      </c>
      <c r="R18" s="175" t="s">
        <v>577</v>
      </c>
      <c r="S18" s="175" t="s">
        <v>179</v>
      </c>
      <c r="T18" s="176" t="s">
        <v>179</v>
      </c>
      <c r="U18" s="161">
        <v>1.2E-2</v>
      </c>
      <c r="V18" s="161">
        <f>ROUND(E18*U18,2)</f>
        <v>19.559999999999999</v>
      </c>
      <c r="W18" s="161"/>
      <c r="X18" s="161" t="s">
        <v>225</v>
      </c>
      <c r="Y18" s="161" t="s">
        <v>182</v>
      </c>
      <c r="Z18" s="151"/>
      <c r="AA18" s="151"/>
      <c r="AB18" s="151"/>
      <c r="AC18" s="151"/>
      <c r="AD18" s="151"/>
      <c r="AE18" s="151"/>
      <c r="AF18" s="151"/>
      <c r="AG18" s="151" t="s">
        <v>226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2" x14ac:dyDescent="0.2">
      <c r="A19" s="158"/>
      <c r="B19" s="159"/>
      <c r="C19" s="257" t="s">
        <v>578</v>
      </c>
      <c r="D19" s="258"/>
      <c r="E19" s="258"/>
      <c r="F19" s="258"/>
      <c r="G19" s="258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228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ht="22.5" outlineLevel="1" x14ac:dyDescent="0.2">
      <c r="A20" s="170">
        <v>7</v>
      </c>
      <c r="B20" s="171" t="s">
        <v>579</v>
      </c>
      <c r="C20" s="186" t="s">
        <v>580</v>
      </c>
      <c r="D20" s="172" t="s">
        <v>223</v>
      </c>
      <c r="E20" s="173">
        <v>1630</v>
      </c>
      <c r="F20" s="174"/>
      <c r="G20" s="175">
        <f>ROUND(E20*F20,2)</f>
        <v>0</v>
      </c>
      <c r="H20" s="174"/>
      <c r="I20" s="175">
        <f>ROUND(E20*H20,2)</f>
        <v>0</v>
      </c>
      <c r="J20" s="174"/>
      <c r="K20" s="175">
        <f>ROUND(E20*J20,2)</f>
        <v>0</v>
      </c>
      <c r="L20" s="175">
        <v>21</v>
      </c>
      <c r="M20" s="175">
        <f>G20*(1+L20/100)</f>
        <v>0</v>
      </c>
      <c r="N20" s="173">
        <v>0</v>
      </c>
      <c r="O20" s="173">
        <f>ROUND(E20*N20,2)</f>
        <v>0</v>
      </c>
      <c r="P20" s="173">
        <v>0</v>
      </c>
      <c r="Q20" s="173">
        <f>ROUND(E20*P20,2)</f>
        <v>0</v>
      </c>
      <c r="R20" s="175" t="s">
        <v>242</v>
      </c>
      <c r="S20" s="175" t="s">
        <v>179</v>
      </c>
      <c r="T20" s="176" t="s">
        <v>179</v>
      </c>
      <c r="U20" s="161">
        <v>0.19</v>
      </c>
      <c r="V20" s="161">
        <f>ROUND(E20*U20,2)</f>
        <v>309.7</v>
      </c>
      <c r="W20" s="161"/>
      <c r="X20" s="161" t="s">
        <v>225</v>
      </c>
      <c r="Y20" s="161" t="s">
        <v>182</v>
      </c>
      <c r="Z20" s="151"/>
      <c r="AA20" s="151"/>
      <c r="AB20" s="151"/>
      <c r="AC20" s="151"/>
      <c r="AD20" s="151"/>
      <c r="AE20" s="151"/>
      <c r="AF20" s="151"/>
      <c r="AG20" s="151" t="s">
        <v>226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2" x14ac:dyDescent="0.2">
      <c r="A21" s="158"/>
      <c r="B21" s="159"/>
      <c r="C21" s="257" t="s">
        <v>581</v>
      </c>
      <c r="D21" s="258"/>
      <c r="E21" s="258"/>
      <c r="F21" s="258"/>
      <c r="G21" s="258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228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92" t="str">
        <f>C21</f>
        <v>s případným nutným přemístěním hromad nebo dočasných skládek na místo potřeby ze vzdálenosti do 30 m, ve svahu sklonu přes 1 : 5,</v>
      </c>
      <c r="BB21" s="151"/>
      <c r="BC21" s="151"/>
      <c r="BD21" s="151"/>
      <c r="BE21" s="151"/>
      <c r="BF21" s="151"/>
      <c r="BG21" s="151"/>
      <c r="BH21" s="151"/>
    </row>
    <row r="22" spans="1:60" ht="22.5" outlineLevel="1" x14ac:dyDescent="0.2">
      <c r="A22" s="170">
        <v>8</v>
      </c>
      <c r="B22" s="171" t="s">
        <v>458</v>
      </c>
      <c r="C22" s="186" t="s">
        <v>459</v>
      </c>
      <c r="D22" s="172" t="s">
        <v>223</v>
      </c>
      <c r="E22" s="173">
        <v>1630</v>
      </c>
      <c r="F22" s="174"/>
      <c r="G22" s="175">
        <f>ROUND(E22*F22,2)</f>
        <v>0</v>
      </c>
      <c r="H22" s="174"/>
      <c r="I22" s="175">
        <f>ROUND(E22*H22,2)</f>
        <v>0</v>
      </c>
      <c r="J22" s="174"/>
      <c r="K22" s="175">
        <f>ROUND(E22*J22,2)</f>
        <v>0</v>
      </c>
      <c r="L22" s="175">
        <v>21</v>
      </c>
      <c r="M22" s="175">
        <f>G22*(1+L22/100)</f>
        <v>0</v>
      </c>
      <c r="N22" s="173">
        <v>0</v>
      </c>
      <c r="O22" s="173">
        <f>ROUND(E22*N22,2)</f>
        <v>0</v>
      </c>
      <c r="P22" s="173">
        <v>0</v>
      </c>
      <c r="Q22" s="173">
        <f>ROUND(E22*P22,2)</f>
        <v>0</v>
      </c>
      <c r="R22" s="175" t="s">
        <v>453</v>
      </c>
      <c r="S22" s="175" t="s">
        <v>179</v>
      </c>
      <c r="T22" s="176" t="s">
        <v>179</v>
      </c>
      <c r="U22" s="161">
        <v>3.5000000000000001E-3</v>
      </c>
      <c r="V22" s="161">
        <f>ROUND(E22*U22,2)</f>
        <v>5.71</v>
      </c>
      <c r="W22" s="161"/>
      <c r="X22" s="161" t="s">
        <v>225</v>
      </c>
      <c r="Y22" s="161" t="s">
        <v>182</v>
      </c>
      <c r="Z22" s="151"/>
      <c r="AA22" s="151"/>
      <c r="AB22" s="151"/>
      <c r="AC22" s="151"/>
      <c r="AD22" s="151"/>
      <c r="AE22" s="151"/>
      <c r="AF22" s="151"/>
      <c r="AG22" s="151" t="s">
        <v>226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2" x14ac:dyDescent="0.2">
      <c r="A23" s="158"/>
      <c r="B23" s="159"/>
      <c r="C23" s="257" t="s">
        <v>460</v>
      </c>
      <c r="D23" s="258"/>
      <c r="E23" s="258"/>
      <c r="F23" s="258"/>
      <c r="G23" s="258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228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70">
        <v>9</v>
      </c>
      <c r="B24" s="171" t="s">
        <v>582</v>
      </c>
      <c r="C24" s="186" t="s">
        <v>583</v>
      </c>
      <c r="D24" s="172" t="s">
        <v>223</v>
      </c>
      <c r="E24" s="173">
        <v>100</v>
      </c>
      <c r="F24" s="174"/>
      <c r="G24" s="175">
        <f>ROUND(E24*F24,2)</f>
        <v>0</v>
      </c>
      <c r="H24" s="174"/>
      <c r="I24" s="175">
        <f>ROUND(E24*H24,2)</f>
        <v>0</v>
      </c>
      <c r="J24" s="174"/>
      <c r="K24" s="175">
        <f>ROUND(E24*J24,2)</f>
        <v>0</v>
      </c>
      <c r="L24" s="175">
        <v>21</v>
      </c>
      <c r="M24" s="175">
        <f>G24*(1+L24/100)</f>
        <v>0</v>
      </c>
      <c r="N24" s="173">
        <v>0</v>
      </c>
      <c r="O24" s="173">
        <f>ROUND(E24*N24,2)</f>
        <v>0</v>
      </c>
      <c r="P24" s="173">
        <v>0</v>
      </c>
      <c r="Q24" s="173">
        <f>ROUND(E24*P24,2)</f>
        <v>0</v>
      </c>
      <c r="R24" s="175" t="s">
        <v>453</v>
      </c>
      <c r="S24" s="175" t="s">
        <v>179</v>
      </c>
      <c r="T24" s="176" t="s">
        <v>179</v>
      </c>
      <c r="U24" s="161">
        <v>0.86399999999999999</v>
      </c>
      <c r="V24" s="161">
        <f>ROUND(E24*U24,2)</f>
        <v>86.4</v>
      </c>
      <c r="W24" s="161"/>
      <c r="X24" s="161" t="s">
        <v>225</v>
      </c>
      <c r="Y24" s="161" t="s">
        <v>182</v>
      </c>
      <c r="Z24" s="151"/>
      <c r="AA24" s="151"/>
      <c r="AB24" s="151"/>
      <c r="AC24" s="151"/>
      <c r="AD24" s="151"/>
      <c r="AE24" s="151"/>
      <c r="AF24" s="151"/>
      <c r="AG24" s="151" t="s">
        <v>226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2" x14ac:dyDescent="0.2">
      <c r="A25" s="158"/>
      <c r="B25" s="159"/>
      <c r="C25" s="257" t="s">
        <v>584</v>
      </c>
      <c r="D25" s="258"/>
      <c r="E25" s="258"/>
      <c r="F25" s="258"/>
      <c r="G25" s="258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61"/>
      <c r="Z25" s="151"/>
      <c r="AA25" s="151"/>
      <c r="AB25" s="151"/>
      <c r="AC25" s="151"/>
      <c r="AD25" s="151"/>
      <c r="AE25" s="151"/>
      <c r="AF25" s="151"/>
      <c r="AG25" s="151" t="s">
        <v>228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70">
        <v>10</v>
      </c>
      <c r="B26" s="171" t="s">
        <v>585</v>
      </c>
      <c r="C26" s="186" t="s">
        <v>586</v>
      </c>
      <c r="D26" s="172" t="s">
        <v>223</v>
      </c>
      <c r="E26" s="173">
        <v>100</v>
      </c>
      <c r="F26" s="174"/>
      <c r="G26" s="175">
        <f>ROUND(E26*F26,2)</f>
        <v>0</v>
      </c>
      <c r="H26" s="174"/>
      <c r="I26" s="175">
        <f>ROUND(E26*H26,2)</f>
        <v>0</v>
      </c>
      <c r="J26" s="174"/>
      <c r="K26" s="175">
        <f>ROUND(E26*J26,2)</f>
        <v>0</v>
      </c>
      <c r="L26" s="175">
        <v>21</v>
      </c>
      <c r="M26" s="175">
        <f>G26*(1+L26/100)</f>
        <v>0</v>
      </c>
      <c r="N26" s="173">
        <v>0</v>
      </c>
      <c r="O26" s="173">
        <f>ROUND(E26*N26,2)</f>
        <v>0</v>
      </c>
      <c r="P26" s="173">
        <v>0</v>
      </c>
      <c r="Q26" s="173">
        <f>ROUND(E26*P26,2)</f>
        <v>0</v>
      </c>
      <c r="R26" s="175" t="s">
        <v>453</v>
      </c>
      <c r="S26" s="175" t="s">
        <v>179</v>
      </c>
      <c r="T26" s="176" t="s">
        <v>179</v>
      </c>
      <c r="U26" s="161">
        <v>0.371</v>
      </c>
      <c r="V26" s="161">
        <f>ROUND(E26*U26,2)</f>
        <v>37.1</v>
      </c>
      <c r="W26" s="161"/>
      <c r="X26" s="161" t="s">
        <v>225</v>
      </c>
      <c r="Y26" s="161" t="s">
        <v>182</v>
      </c>
      <c r="Z26" s="151"/>
      <c r="AA26" s="151"/>
      <c r="AB26" s="151"/>
      <c r="AC26" s="151"/>
      <c r="AD26" s="151"/>
      <c r="AE26" s="151"/>
      <c r="AF26" s="151"/>
      <c r="AG26" s="151" t="s">
        <v>226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2" x14ac:dyDescent="0.2">
      <c r="A27" s="158"/>
      <c r="B27" s="159"/>
      <c r="C27" s="257" t="s">
        <v>584</v>
      </c>
      <c r="D27" s="258"/>
      <c r="E27" s="258"/>
      <c r="F27" s="258"/>
      <c r="G27" s="258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228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70">
        <v>11</v>
      </c>
      <c r="B28" s="171" t="s">
        <v>461</v>
      </c>
      <c r="C28" s="186" t="s">
        <v>462</v>
      </c>
      <c r="D28" s="172" t="s">
        <v>299</v>
      </c>
      <c r="E28" s="173">
        <v>1.4999999999999999E-2</v>
      </c>
      <c r="F28" s="174"/>
      <c r="G28" s="175">
        <f>ROUND(E28*F28,2)</f>
        <v>0</v>
      </c>
      <c r="H28" s="174"/>
      <c r="I28" s="175">
        <f>ROUND(E28*H28,2)</f>
        <v>0</v>
      </c>
      <c r="J28" s="174"/>
      <c r="K28" s="175">
        <f>ROUND(E28*J28,2)</f>
        <v>0</v>
      </c>
      <c r="L28" s="175">
        <v>21</v>
      </c>
      <c r="M28" s="175">
        <f>G28*(1+L28/100)</f>
        <v>0</v>
      </c>
      <c r="N28" s="173">
        <v>0</v>
      </c>
      <c r="O28" s="173">
        <f>ROUND(E28*N28,2)</f>
        <v>0</v>
      </c>
      <c r="P28" s="173">
        <v>0</v>
      </c>
      <c r="Q28" s="173">
        <f>ROUND(E28*P28,2)</f>
        <v>0</v>
      </c>
      <c r="R28" s="175" t="s">
        <v>453</v>
      </c>
      <c r="S28" s="175" t="s">
        <v>179</v>
      </c>
      <c r="T28" s="176" t="s">
        <v>179</v>
      </c>
      <c r="U28" s="161">
        <v>21.428999999999998</v>
      </c>
      <c r="V28" s="161">
        <f>ROUND(E28*U28,2)</f>
        <v>0.32</v>
      </c>
      <c r="W28" s="161"/>
      <c r="X28" s="161" t="s">
        <v>225</v>
      </c>
      <c r="Y28" s="161" t="s">
        <v>182</v>
      </c>
      <c r="Z28" s="151"/>
      <c r="AA28" s="151"/>
      <c r="AB28" s="151"/>
      <c r="AC28" s="151"/>
      <c r="AD28" s="151"/>
      <c r="AE28" s="151"/>
      <c r="AF28" s="151"/>
      <c r="AG28" s="151" t="s">
        <v>226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">
      <c r="A29" s="158"/>
      <c r="B29" s="159"/>
      <c r="C29" s="257" t="s">
        <v>463</v>
      </c>
      <c r="D29" s="258"/>
      <c r="E29" s="258"/>
      <c r="F29" s="258"/>
      <c r="G29" s="258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228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0">
        <v>12</v>
      </c>
      <c r="B30" s="171" t="s">
        <v>464</v>
      </c>
      <c r="C30" s="186" t="s">
        <v>465</v>
      </c>
      <c r="D30" s="172" t="s">
        <v>223</v>
      </c>
      <c r="E30" s="173">
        <v>1630</v>
      </c>
      <c r="F30" s="174"/>
      <c r="G30" s="175">
        <f>ROUND(E30*F30,2)</f>
        <v>0</v>
      </c>
      <c r="H30" s="174"/>
      <c r="I30" s="175">
        <f>ROUND(E30*H30,2)</f>
        <v>0</v>
      </c>
      <c r="J30" s="174"/>
      <c r="K30" s="175">
        <f>ROUND(E30*J30,2)</f>
        <v>0</v>
      </c>
      <c r="L30" s="175">
        <v>21</v>
      </c>
      <c r="M30" s="175">
        <f>G30*(1+L30/100)</f>
        <v>0</v>
      </c>
      <c r="N30" s="173">
        <v>0</v>
      </c>
      <c r="O30" s="173">
        <f>ROUND(E30*N30,2)</f>
        <v>0</v>
      </c>
      <c r="P30" s="173">
        <v>0</v>
      </c>
      <c r="Q30" s="173">
        <f>ROUND(E30*P30,2)</f>
        <v>0</v>
      </c>
      <c r="R30" s="175" t="s">
        <v>453</v>
      </c>
      <c r="S30" s="175" t="s">
        <v>179</v>
      </c>
      <c r="T30" s="176" t="s">
        <v>179</v>
      </c>
      <c r="U30" s="161">
        <v>1.0999999999999999E-2</v>
      </c>
      <c r="V30" s="161">
        <f>ROUND(E30*U30,2)</f>
        <v>17.93</v>
      </c>
      <c r="W30" s="161"/>
      <c r="X30" s="161" t="s">
        <v>225</v>
      </c>
      <c r="Y30" s="161" t="s">
        <v>182</v>
      </c>
      <c r="Z30" s="151"/>
      <c r="AA30" s="151"/>
      <c r="AB30" s="151"/>
      <c r="AC30" s="151"/>
      <c r="AD30" s="151"/>
      <c r="AE30" s="151"/>
      <c r="AF30" s="151"/>
      <c r="AG30" s="151" t="s">
        <v>226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22.5" outlineLevel="2" x14ac:dyDescent="0.2">
      <c r="A31" s="158"/>
      <c r="B31" s="159"/>
      <c r="C31" s="257" t="s">
        <v>466</v>
      </c>
      <c r="D31" s="258"/>
      <c r="E31" s="258"/>
      <c r="F31" s="258"/>
      <c r="G31" s="258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228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92" t="str">
        <f>C31</f>
        <v>bez ohledu na způsob založení, tj. pokosení se shrabáním, naložením shrabků na dopravní prostředek s odvezením do 20 km a se složením,</v>
      </c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7">
        <v>13</v>
      </c>
      <c r="B32" s="178" t="s">
        <v>587</v>
      </c>
      <c r="C32" s="185" t="s">
        <v>588</v>
      </c>
      <c r="D32" s="179" t="s">
        <v>223</v>
      </c>
      <c r="E32" s="180">
        <v>350</v>
      </c>
      <c r="F32" s="181"/>
      <c r="G32" s="182">
        <f>ROUND(E32*F32,2)</f>
        <v>0</v>
      </c>
      <c r="H32" s="181"/>
      <c r="I32" s="182">
        <f>ROUND(E32*H32,2)</f>
        <v>0</v>
      </c>
      <c r="J32" s="181"/>
      <c r="K32" s="182">
        <f>ROUND(E32*J32,2)</f>
        <v>0</v>
      </c>
      <c r="L32" s="182">
        <v>21</v>
      </c>
      <c r="M32" s="182">
        <f>G32*(1+L32/100)</f>
        <v>0</v>
      </c>
      <c r="N32" s="180">
        <v>0</v>
      </c>
      <c r="O32" s="180">
        <f>ROUND(E32*N32,2)</f>
        <v>0</v>
      </c>
      <c r="P32" s="180">
        <v>0</v>
      </c>
      <c r="Q32" s="180">
        <f>ROUND(E32*P32,2)</f>
        <v>0</v>
      </c>
      <c r="R32" s="182"/>
      <c r="S32" s="182" t="s">
        <v>268</v>
      </c>
      <c r="T32" s="183" t="s">
        <v>180</v>
      </c>
      <c r="U32" s="161">
        <v>0</v>
      </c>
      <c r="V32" s="161">
        <f>ROUND(E32*U32,2)</f>
        <v>0</v>
      </c>
      <c r="W32" s="161"/>
      <c r="X32" s="161" t="s">
        <v>225</v>
      </c>
      <c r="Y32" s="161" t="s">
        <v>182</v>
      </c>
      <c r="Z32" s="151"/>
      <c r="AA32" s="151"/>
      <c r="AB32" s="151"/>
      <c r="AC32" s="151"/>
      <c r="AD32" s="151"/>
      <c r="AE32" s="151"/>
      <c r="AF32" s="151"/>
      <c r="AG32" s="151" t="s">
        <v>226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7">
        <v>14</v>
      </c>
      <c r="B33" s="178" t="s">
        <v>467</v>
      </c>
      <c r="C33" s="185" t="s">
        <v>468</v>
      </c>
      <c r="D33" s="179" t="s">
        <v>469</v>
      </c>
      <c r="E33" s="180">
        <v>15</v>
      </c>
      <c r="F33" s="181"/>
      <c r="G33" s="182">
        <f>ROUND(E33*F33,2)</f>
        <v>0</v>
      </c>
      <c r="H33" s="181"/>
      <c r="I33" s="182">
        <f>ROUND(E33*H33,2)</f>
        <v>0</v>
      </c>
      <c r="J33" s="181"/>
      <c r="K33" s="182">
        <f>ROUND(E33*J33,2)</f>
        <v>0</v>
      </c>
      <c r="L33" s="182">
        <v>21</v>
      </c>
      <c r="M33" s="182">
        <f>G33*(1+L33/100)</f>
        <v>0</v>
      </c>
      <c r="N33" s="180">
        <v>0</v>
      </c>
      <c r="O33" s="180">
        <f>ROUND(E33*N33,2)</f>
        <v>0</v>
      </c>
      <c r="P33" s="180">
        <v>0</v>
      </c>
      <c r="Q33" s="180">
        <f>ROUND(E33*P33,2)</f>
        <v>0</v>
      </c>
      <c r="R33" s="182" t="s">
        <v>293</v>
      </c>
      <c r="S33" s="182" t="s">
        <v>179</v>
      </c>
      <c r="T33" s="183" t="s">
        <v>179</v>
      </c>
      <c r="U33" s="161">
        <v>0</v>
      </c>
      <c r="V33" s="161">
        <f>ROUND(E33*U33,2)</f>
        <v>0</v>
      </c>
      <c r="W33" s="161"/>
      <c r="X33" s="161" t="s">
        <v>269</v>
      </c>
      <c r="Y33" s="161" t="s">
        <v>182</v>
      </c>
      <c r="Z33" s="151"/>
      <c r="AA33" s="151"/>
      <c r="AB33" s="151"/>
      <c r="AC33" s="151"/>
      <c r="AD33" s="151"/>
      <c r="AE33" s="151"/>
      <c r="AF33" s="151"/>
      <c r="AG33" s="151" t="s">
        <v>270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22.5" outlineLevel="1" x14ac:dyDescent="0.2">
      <c r="A34" s="177">
        <v>15</v>
      </c>
      <c r="B34" s="178" t="s">
        <v>470</v>
      </c>
      <c r="C34" s="185" t="s">
        <v>471</v>
      </c>
      <c r="D34" s="179" t="s">
        <v>472</v>
      </c>
      <c r="E34" s="180">
        <v>1.5</v>
      </c>
      <c r="F34" s="181"/>
      <c r="G34" s="182">
        <f>ROUND(E34*F34,2)</f>
        <v>0</v>
      </c>
      <c r="H34" s="181"/>
      <c r="I34" s="182">
        <f>ROUND(E34*H34,2)</f>
        <v>0</v>
      </c>
      <c r="J34" s="181"/>
      <c r="K34" s="182">
        <f>ROUND(E34*J34,2)</f>
        <v>0</v>
      </c>
      <c r="L34" s="182">
        <v>21</v>
      </c>
      <c r="M34" s="182">
        <f>G34*(1+L34/100)</f>
        <v>0</v>
      </c>
      <c r="N34" s="180">
        <v>0</v>
      </c>
      <c r="O34" s="180">
        <f>ROUND(E34*N34,2)</f>
        <v>0</v>
      </c>
      <c r="P34" s="180">
        <v>0</v>
      </c>
      <c r="Q34" s="180">
        <f>ROUND(E34*P34,2)</f>
        <v>0</v>
      </c>
      <c r="R34" s="182" t="s">
        <v>293</v>
      </c>
      <c r="S34" s="182" t="s">
        <v>179</v>
      </c>
      <c r="T34" s="183" t="s">
        <v>179</v>
      </c>
      <c r="U34" s="161">
        <v>0</v>
      </c>
      <c r="V34" s="161">
        <f>ROUND(E34*U34,2)</f>
        <v>0</v>
      </c>
      <c r="W34" s="161"/>
      <c r="X34" s="161" t="s">
        <v>269</v>
      </c>
      <c r="Y34" s="161" t="s">
        <v>182</v>
      </c>
      <c r="Z34" s="151"/>
      <c r="AA34" s="151"/>
      <c r="AB34" s="151"/>
      <c r="AC34" s="151"/>
      <c r="AD34" s="151"/>
      <c r="AE34" s="151"/>
      <c r="AF34" s="151"/>
      <c r="AG34" s="151" t="s">
        <v>270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ht="22.5" outlineLevel="1" x14ac:dyDescent="0.2">
      <c r="A35" s="170">
        <v>16</v>
      </c>
      <c r="B35" s="171" t="s">
        <v>475</v>
      </c>
      <c r="C35" s="186" t="s">
        <v>476</v>
      </c>
      <c r="D35" s="172" t="s">
        <v>299</v>
      </c>
      <c r="E35" s="173">
        <v>0.96065</v>
      </c>
      <c r="F35" s="174"/>
      <c r="G35" s="175">
        <f>ROUND(E35*F35,2)</f>
        <v>0</v>
      </c>
      <c r="H35" s="174"/>
      <c r="I35" s="175">
        <f>ROUND(E35*H35,2)</f>
        <v>0</v>
      </c>
      <c r="J35" s="174"/>
      <c r="K35" s="175">
        <f>ROUND(E35*J35,2)</f>
        <v>0</v>
      </c>
      <c r="L35" s="175">
        <v>21</v>
      </c>
      <c r="M35" s="175">
        <f>G35*(1+L35/100)</f>
        <v>0</v>
      </c>
      <c r="N35" s="173">
        <v>0</v>
      </c>
      <c r="O35" s="173">
        <f>ROUND(E35*N35,2)</f>
        <v>0</v>
      </c>
      <c r="P35" s="173">
        <v>0</v>
      </c>
      <c r="Q35" s="173">
        <f>ROUND(E35*P35,2)</f>
        <v>0</v>
      </c>
      <c r="R35" s="175" t="s">
        <v>453</v>
      </c>
      <c r="S35" s="175" t="s">
        <v>179</v>
      </c>
      <c r="T35" s="176" t="s">
        <v>179</v>
      </c>
      <c r="U35" s="161">
        <v>1.925</v>
      </c>
      <c r="V35" s="161">
        <f>ROUND(E35*U35,2)</f>
        <v>1.85</v>
      </c>
      <c r="W35" s="161"/>
      <c r="X35" s="161" t="s">
        <v>225</v>
      </c>
      <c r="Y35" s="161" t="s">
        <v>182</v>
      </c>
      <c r="Z35" s="151"/>
      <c r="AA35" s="151"/>
      <c r="AB35" s="151"/>
      <c r="AC35" s="151"/>
      <c r="AD35" s="151"/>
      <c r="AE35" s="151"/>
      <c r="AF35" s="151"/>
      <c r="AG35" s="151" t="s">
        <v>226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2" x14ac:dyDescent="0.2">
      <c r="A36" s="158"/>
      <c r="B36" s="159"/>
      <c r="C36" s="193" t="s">
        <v>589</v>
      </c>
      <c r="D36" s="190"/>
      <c r="E36" s="191"/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230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3" x14ac:dyDescent="0.2">
      <c r="A37" s="158"/>
      <c r="B37" s="159"/>
      <c r="C37" s="193" t="s">
        <v>590</v>
      </c>
      <c r="D37" s="190"/>
      <c r="E37" s="191"/>
      <c r="F37" s="161"/>
      <c r="G37" s="161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230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3" x14ac:dyDescent="0.2">
      <c r="A38" s="158"/>
      <c r="B38" s="159"/>
      <c r="C38" s="193" t="s">
        <v>591</v>
      </c>
      <c r="D38" s="190"/>
      <c r="E38" s="191"/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230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3" x14ac:dyDescent="0.2">
      <c r="A39" s="158"/>
      <c r="B39" s="159"/>
      <c r="C39" s="193" t="s">
        <v>592</v>
      </c>
      <c r="D39" s="190"/>
      <c r="E39" s="191"/>
      <c r="F39" s="161"/>
      <c r="G39" s="161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61"/>
      <c r="Z39" s="151"/>
      <c r="AA39" s="151"/>
      <c r="AB39" s="151"/>
      <c r="AC39" s="151"/>
      <c r="AD39" s="151"/>
      <c r="AE39" s="151"/>
      <c r="AF39" s="151"/>
      <c r="AG39" s="151" t="s">
        <v>230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3" x14ac:dyDescent="0.2">
      <c r="A40" s="158"/>
      <c r="B40" s="159"/>
      <c r="C40" s="193" t="s">
        <v>593</v>
      </c>
      <c r="D40" s="190"/>
      <c r="E40" s="191"/>
      <c r="F40" s="161"/>
      <c r="G40" s="161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61"/>
      <c r="Z40" s="151"/>
      <c r="AA40" s="151"/>
      <c r="AB40" s="151"/>
      <c r="AC40" s="151"/>
      <c r="AD40" s="151"/>
      <c r="AE40" s="151"/>
      <c r="AF40" s="151"/>
      <c r="AG40" s="151" t="s">
        <v>230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3" x14ac:dyDescent="0.2">
      <c r="A41" s="158"/>
      <c r="B41" s="159"/>
      <c r="C41" s="193" t="s">
        <v>594</v>
      </c>
      <c r="D41" s="190"/>
      <c r="E41" s="191">
        <v>0.96</v>
      </c>
      <c r="F41" s="161"/>
      <c r="G41" s="161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230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x14ac:dyDescent="0.2">
      <c r="A42" s="3"/>
      <c r="B42" s="4"/>
      <c r="C42" s="187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E42">
        <v>12</v>
      </c>
      <c r="AF42">
        <v>21</v>
      </c>
      <c r="AG42" t="s">
        <v>160</v>
      </c>
    </row>
    <row r="43" spans="1:60" x14ac:dyDescent="0.2">
      <c r="A43" s="154"/>
      <c r="B43" s="155" t="s">
        <v>28</v>
      </c>
      <c r="C43" s="188"/>
      <c r="D43" s="156"/>
      <c r="E43" s="157"/>
      <c r="F43" s="157"/>
      <c r="G43" s="169">
        <f>G8</f>
        <v>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E43">
        <f>SUMIF(L7:L41,AE42,G7:G41)</f>
        <v>0</v>
      </c>
      <c r="AF43">
        <f>SUMIF(L7:L41,AF42,G7:G41)</f>
        <v>0</v>
      </c>
      <c r="AG43" t="s">
        <v>219</v>
      </c>
    </row>
    <row r="44" spans="1:60" x14ac:dyDescent="0.2">
      <c r="C44" s="189"/>
      <c r="D44" s="10"/>
      <c r="AG44" t="s">
        <v>220</v>
      </c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DrEPYSUr3zmb/dw2KFJHFGx1Zi6vJjgO8E5W0Kw3smy6oKi7+fu5Z0Qv8cPdC5GpcDe0yuj4UvGHGUirolxHQ==" saltValue="KOV5jLO4cEO6eEyVTwSJBg==" spinCount="100000" sheet="1" formatRows="0"/>
  <mergeCells count="15">
    <mergeCell ref="C13:G13"/>
    <mergeCell ref="A1:G1"/>
    <mergeCell ref="C2:G2"/>
    <mergeCell ref="C3:G3"/>
    <mergeCell ref="C4:G4"/>
    <mergeCell ref="C11:G11"/>
    <mergeCell ref="C27:G27"/>
    <mergeCell ref="C29:G29"/>
    <mergeCell ref="C31:G31"/>
    <mergeCell ref="C15:G15"/>
    <mergeCell ref="C17:G17"/>
    <mergeCell ref="C19:G19"/>
    <mergeCell ref="C21:G21"/>
    <mergeCell ref="C23:G23"/>
    <mergeCell ref="C25:G2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D6C14-6B16-4A41-BDF8-FC219B61E6B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7109375" style="125" customWidth="1"/>
    <col min="3" max="3" width="63.28515625" style="125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0" t="s">
        <v>147</v>
      </c>
      <c r="B1" s="250"/>
      <c r="C1" s="250"/>
      <c r="D1" s="250"/>
      <c r="E1" s="250"/>
      <c r="F1" s="250"/>
      <c r="G1" s="250"/>
      <c r="AG1" t="s">
        <v>148</v>
      </c>
    </row>
    <row r="2" spans="1:60" ht="25.15" customHeight="1" x14ac:dyDescent="0.2">
      <c r="A2" s="50" t="s">
        <v>7</v>
      </c>
      <c r="B2" s="49" t="s">
        <v>42</v>
      </c>
      <c r="C2" s="251" t="s">
        <v>43</v>
      </c>
      <c r="D2" s="252"/>
      <c r="E2" s="252"/>
      <c r="F2" s="252"/>
      <c r="G2" s="253"/>
      <c r="AG2" t="s">
        <v>149</v>
      </c>
    </row>
    <row r="3" spans="1:60" ht="25.15" customHeight="1" x14ac:dyDescent="0.2">
      <c r="A3" s="50" t="s">
        <v>8</v>
      </c>
      <c r="B3" s="49" t="s">
        <v>62</v>
      </c>
      <c r="C3" s="251" t="s">
        <v>63</v>
      </c>
      <c r="D3" s="252"/>
      <c r="E3" s="252"/>
      <c r="F3" s="252"/>
      <c r="G3" s="253"/>
      <c r="AC3" s="125" t="s">
        <v>149</v>
      </c>
      <c r="AG3" t="s">
        <v>150</v>
      </c>
    </row>
    <row r="4" spans="1:60" ht="25.15" customHeight="1" x14ac:dyDescent="0.2">
      <c r="A4" s="144" t="s">
        <v>9</v>
      </c>
      <c r="B4" s="145" t="s">
        <v>69</v>
      </c>
      <c r="C4" s="254" t="s">
        <v>70</v>
      </c>
      <c r="D4" s="255"/>
      <c r="E4" s="255"/>
      <c r="F4" s="255"/>
      <c r="G4" s="256"/>
      <c r="AG4" t="s">
        <v>151</v>
      </c>
    </row>
    <row r="5" spans="1:60" x14ac:dyDescent="0.2">
      <c r="D5" s="10"/>
    </row>
    <row r="6" spans="1:60" ht="38.25" x14ac:dyDescent="0.2">
      <c r="A6" s="147" t="s">
        <v>152</v>
      </c>
      <c r="B6" s="149" t="s">
        <v>153</v>
      </c>
      <c r="C6" s="149" t="s">
        <v>154</v>
      </c>
      <c r="D6" s="148" t="s">
        <v>155</v>
      </c>
      <c r="E6" s="147" t="s">
        <v>156</v>
      </c>
      <c r="F6" s="146" t="s">
        <v>157</v>
      </c>
      <c r="G6" s="147" t="s">
        <v>28</v>
      </c>
      <c r="H6" s="150" t="s">
        <v>29</v>
      </c>
      <c r="I6" s="150" t="s">
        <v>158</v>
      </c>
      <c r="J6" s="150" t="s">
        <v>30</v>
      </c>
      <c r="K6" s="150" t="s">
        <v>159</v>
      </c>
      <c r="L6" s="150" t="s">
        <v>160</v>
      </c>
      <c r="M6" s="150" t="s">
        <v>161</v>
      </c>
      <c r="N6" s="150" t="s">
        <v>162</v>
      </c>
      <c r="O6" s="150" t="s">
        <v>163</v>
      </c>
      <c r="P6" s="150" t="s">
        <v>164</v>
      </c>
      <c r="Q6" s="150" t="s">
        <v>165</v>
      </c>
      <c r="R6" s="150" t="s">
        <v>166</v>
      </c>
      <c r="S6" s="150" t="s">
        <v>167</v>
      </c>
      <c r="T6" s="150" t="s">
        <v>168</v>
      </c>
      <c r="U6" s="150" t="s">
        <v>169</v>
      </c>
      <c r="V6" s="150" t="s">
        <v>170</v>
      </c>
      <c r="W6" s="150" t="s">
        <v>171</v>
      </c>
      <c r="X6" s="150" t="s">
        <v>172</v>
      </c>
      <c r="Y6" s="150" t="s">
        <v>173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63" t="s">
        <v>174</v>
      </c>
      <c r="B8" s="164" t="s">
        <v>110</v>
      </c>
      <c r="C8" s="184" t="s">
        <v>111</v>
      </c>
      <c r="D8" s="165"/>
      <c r="E8" s="166"/>
      <c r="F8" s="167"/>
      <c r="G8" s="167">
        <f>SUMIF(AG9:AG21,"&lt;&gt;NOR",G9:G21)</f>
        <v>0</v>
      </c>
      <c r="H8" s="167"/>
      <c r="I8" s="167">
        <f>SUM(I9:I21)</f>
        <v>0</v>
      </c>
      <c r="J8" s="167"/>
      <c r="K8" s="167">
        <f>SUM(K9:K21)</f>
        <v>0</v>
      </c>
      <c r="L8" s="167"/>
      <c r="M8" s="167">
        <f>SUM(M9:M21)</f>
        <v>0</v>
      </c>
      <c r="N8" s="166"/>
      <c r="O8" s="166">
        <f>SUM(O9:O21)</f>
        <v>0</v>
      </c>
      <c r="P8" s="166"/>
      <c r="Q8" s="166">
        <f>SUM(Q9:Q21)</f>
        <v>0</v>
      </c>
      <c r="R8" s="167"/>
      <c r="S8" s="167"/>
      <c r="T8" s="168"/>
      <c r="U8" s="162"/>
      <c r="V8" s="162">
        <f>SUM(V9:V21)</f>
        <v>9</v>
      </c>
      <c r="W8" s="162"/>
      <c r="X8" s="162"/>
      <c r="Y8" s="162"/>
      <c r="AG8" t="s">
        <v>175</v>
      </c>
    </row>
    <row r="9" spans="1:60" outlineLevel="1" x14ac:dyDescent="0.2">
      <c r="A9" s="170">
        <v>1</v>
      </c>
      <c r="B9" s="171" t="s">
        <v>595</v>
      </c>
      <c r="C9" s="186" t="s">
        <v>596</v>
      </c>
      <c r="D9" s="172" t="s">
        <v>241</v>
      </c>
      <c r="E9" s="173">
        <v>4.1500000000000004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5" t="s">
        <v>242</v>
      </c>
      <c r="S9" s="175" t="s">
        <v>179</v>
      </c>
      <c r="T9" s="176" t="s">
        <v>179</v>
      </c>
      <c r="U9" s="161">
        <v>9.5200000000000007E-2</v>
      </c>
      <c r="V9" s="161">
        <f>ROUND(E9*U9,2)</f>
        <v>0.4</v>
      </c>
      <c r="W9" s="161"/>
      <c r="X9" s="161" t="s">
        <v>225</v>
      </c>
      <c r="Y9" s="161" t="s">
        <v>182</v>
      </c>
      <c r="Z9" s="151"/>
      <c r="AA9" s="151"/>
      <c r="AB9" s="151"/>
      <c r="AC9" s="151"/>
      <c r="AD9" s="151"/>
      <c r="AE9" s="151"/>
      <c r="AF9" s="151"/>
      <c r="AG9" s="151" t="s">
        <v>226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257" t="s">
        <v>597</v>
      </c>
      <c r="D10" s="258"/>
      <c r="E10" s="258"/>
      <c r="F10" s="258"/>
      <c r="G10" s="258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228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92" t="str">
        <f>C10</f>
        <v>nebo lesní půdy, s vodorovným přemístěním na hromady v místě upotřebení nebo na dočasné či trvalé skládky se složením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0">
        <v>2</v>
      </c>
      <c r="B11" s="171" t="s">
        <v>598</v>
      </c>
      <c r="C11" s="186" t="s">
        <v>599</v>
      </c>
      <c r="D11" s="172" t="s">
        <v>241</v>
      </c>
      <c r="E11" s="173">
        <v>16.41</v>
      </c>
      <c r="F11" s="174"/>
      <c r="G11" s="175">
        <f>ROUND(E11*F11,2)</f>
        <v>0</v>
      </c>
      <c r="H11" s="174"/>
      <c r="I11" s="175">
        <f>ROUND(E11*H11,2)</f>
        <v>0</v>
      </c>
      <c r="J11" s="174"/>
      <c r="K11" s="175">
        <f>ROUND(E11*J11,2)</f>
        <v>0</v>
      </c>
      <c r="L11" s="175">
        <v>21</v>
      </c>
      <c r="M11" s="175">
        <f>G11*(1+L11/100)</f>
        <v>0</v>
      </c>
      <c r="N11" s="173">
        <v>0</v>
      </c>
      <c r="O11" s="173">
        <f>ROUND(E11*N11,2)</f>
        <v>0</v>
      </c>
      <c r="P11" s="173">
        <v>0</v>
      </c>
      <c r="Q11" s="173">
        <f>ROUND(E11*P11,2)</f>
        <v>0</v>
      </c>
      <c r="R11" s="175" t="s">
        <v>242</v>
      </c>
      <c r="S11" s="175" t="s">
        <v>179</v>
      </c>
      <c r="T11" s="176" t="s">
        <v>179</v>
      </c>
      <c r="U11" s="161">
        <v>0.36799999999999999</v>
      </c>
      <c r="V11" s="161">
        <f>ROUND(E11*U11,2)</f>
        <v>6.04</v>
      </c>
      <c r="W11" s="161"/>
      <c r="X11" s="161" t="s">
        <v>225</v>
      </c>
      <c r="Y11" s="161" t="s">
        <v>182</v>
      </c>
      <c r="Z11" s="151"/>
      <c r="AA11" s="151"/>
      <c r="AB11" s="151"/>
      <c r="AC11" s="151"/>
      <c r="AD11" s="151"/>
      <c r="AE11" s="151"/>
      <c r="AF11" s="151"/>
      <c r="AG11" s="151" t="s">
        <v>226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2" x14ac:dyDescent="0.2">
      <c r="A12" s="158"/>
      <c r="B12" s="159"/>
      <c r="C12" s="257" t="s">
        <v>600</v>
      </c>
      <c r="D12" s="258"/>
      <c r="E12" s="258"/>
      <c r="F12" s="258"/>
      <c r="G12" s="258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228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 x14ac:dyDescent="0.2">
      <c r="A13" s="170">
        <v>3</v>
      </c>
      <c r="B13" s="171" t="s">
        <v>601</v>
      </c>
      <c r="C13" s="186" t="s">
        <v>602</v>
      </c>
      <c r="D13" s="172" t="s">
        <v>241</v>
      </c>
      <c r="E13" s="173">
        <v>16.41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3">
        <v>0</v>
      </c>
      <c r="O13" s="173">
        <f>ROUND(E13*N13,2)</f>
        <v>0</v>
      </c>
      <c r="P13" s="173">
        <v>0</v>
      </c>
      <c r="Q13" s="173">
        <f>ROUND(E13*P13,2)</f>
        <v>0</v>
      </c>
      <c r="R13" s="175" t="s">
        <v>242</v>
      </c>
      <c r="S13" s="175" t="s">
        <v>179</v>
      </c>
      <c r="T13" s="176" t="s">
        <v>179</v>
      </c>
      <c r="U13" s="161">
        <v>5.8000000000000003E-2</v>
      </c>
      <c r="V13" s="161">
        <f>ROUND(E13*U13,2)</f>
        <v>0.95</v>
      </c>
      <c r="W13" s="161"/>
      <c r="X13" s="161" t="s">
        <v>225</v>
      </c>
      <c r="Y13" s="161" t="s">
        <v>182</v>
      </c>
      <c r="Z13" s="151"/>
      <c r="AA13" s="151"/>
      <c r="AB13" s="151"/>
      <c r="AC13" s="151"/>
      <c r="AD13" s="151"/>
      <c r="AE13" s="151"/>
      <c r="AF13" s="151"/>
      <c r="AG13" s="151" t="s">
        <v>226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2" x14ac:dyDescent="0.2">
      <c r="A14" s="158"/>
      <c r="B14" s="159"/>
      <c r="C14" s="257" t="s">
        <v>600</v>
      </c>
      <c r="D14" s="258"/>
      <c r="E14" s="258"/>
      <c r="F14" s="258"/>
      <c r="G14" s="258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228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70">
        <v>4</v>
      </c>
      <c r="B15" s="171" t="s">
        <v>541</v>
      </c>
      <c r="C15" s="186" t="s">
        <v>542</v>
      </c>
      <c r="D15" s="172" t="s">
        <v>241</v>
      </c>
      <c r="E15" s="173">
        <v>16.41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3">
        <v>0</v>
      </c>
      <c r="O15" s="173">
        <f>ROUND(E15*N15,2)</f>
        <v>0</v>
      </c>
      <c r="P15" s="173">
        <v>0</v>
      </c>
      <c r="Q15" s="173">
        <f>ROUND(E15*P15,2)</f>
        <v>0</v>
      </c>
      <c r="R15" s="175" t="s">
        <v>242</v>
      </c>
      <c r="S15" s="175" t="s">
        <v>179</v>
      </c>
      <c r="T15" s="176" t="s">
        <v>179</v>
      </c>
      <c r="U15" s="161">
        <v>8.6999999999999994E-2</v>
      </c>
      <c r="V15" s="161">
        <f>ROUND(E15*U15,2)</f>
        <v>1.43</v>
      </c>
      <c r="W15" s="161"/>
      <c r="X15" s="161" t="s">
        <v>225</v>
      </c>
      <c r="Y15" s="161" t="s">
        <v>182</v>
      </c>
      <c r="Z15" s="151"/>
      <c r="AA15" s="151"/>
      <c r="AB15" s="151"/>
      <c r="AC15" s="151"/>
      <c r="AD15" s="151"/>
      <c r="AE15" s="151"/>
      <c r="AF15" s="151"/>
      <c r="AG15" s="151" t="s">
        <v>226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2" x14ac:dyDescent="0.2">
      <c r="A16" s="158"/>
      <c r="B16" s="159"/>
      <c r="C16" s="257" t="s">
        <v>249</v>
      </c>
      <c r="D16" s="258"/>
      <c r="E16" s="258"/>
      <c r="F16" s="258"/>
      <c r="G16" s="258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228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0">
        <v>5</v>
      </c>
      <c r="B17" s="171" t="s">
        <v>247</v>
      </c>
      <c r="C17" s="186" t="s">
        <v>248</v>
      </c>
      <c r="D17" s="172" t="s">
        <v>241</v>
      </c>
      <c r="E17" s="173">
        <v>16.41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3">
        <v>0</v>
      </c>
      <c r="O17" s="173">
        <f>ROUND(E17*N17,2)</f>
        <v>0</v>
      </c>
      <c r="P17" s="173">
        <v>0</v>
      </c>
      <c r="Q17" s="173">
        <f>ROUND(E17*P17,2)</f>
        <v>0</v>
      </c>
      <c r="R17" s="175" t="s">
        <v>242</v>
      </c>
      <c r="S17" s="175" t="s">
        <v>179</v>
      </c>
      <c r="T17" s="176" t="s">
        <v>179</v>
      </c>
      <c r="U17" s="161">
        <v>1.0999999999999999E-2</v>
      </c>
      <c r="V17" s="161">
        <f>ROUND(E17*U17,2)</f>
        <v>0.18</v>
      </c>
      <c r="W17" s="161"/>
      <c r="X17" s="161" t="s">
        <v>225</v>
      </c>
      <c r="Y17" s="161" t="s">
        <v>182</v>
      </c>
      <c r="Z17" s="151"/>
      <c r="AA17" s="151"/>
      <c r="AB17" s="151"/>
      <c r="AC17" s="151"/>
      <c r="AD17" s="151"/>
      <c r="AE17" s="151"/>
      <c r="AF17" s="151"/>
      <c r="AG17" s="151" t="s">
        <v>226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2" x14ac:dyDescent="0.2">
      <c r="A18" s="158"/>
      <c r="B18" s="159"/>
      <c r="C18" s="257" t="s">
        <v>249</v>
      </c>
      <c r="D18" s="258"/>
      <c r="E18" s="258"/>
      <c r="F18" s="258"/>
      <c r="G18" s="258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228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22.5" outlineLevel="1" x14ac:dyDescent="0.2">
      <c r="A19" s="170">
        <v>6</v>
      </c>
      <c r="B19" s="171" t="s">
        <v>251</v>
      </c>
      <c r="C19" s="186" t="s">
        <v>252</v>
      </c>
      <c r="D19" s="172" t="s">
        <v>241</v>
      </c>
      <c r="E19" s="173">
        <v>328.2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21</v>
      </c>
      <c r="M19" s="175">
        <f>G19*(1+L19/100)</f>
        <v>0</v>
      </c>
      <c r="N19" s="173">
        <v>0</v>
      </c>
      <c r="O19" s="173">
        <f>ROUND(E19*N19,2)</f>
        <v>0</v>
      </c>
      <c r="P19" s="173">
        <v>0</v>
      </c>
      <c r="Q19" s="173">
        <f>ROUND(E19*P19,2)</f>
        <v>0</v>
      </c>
      <c r="R19" s="175" t="s">
        <v>242</v>
      </c>
      <c r="S19" s="175" t="s">
        <v>179</v>
      </c>
      <c r="T19" s="176" t="s">
        <v>179</v>
      </c>
      <c r="U19" s="161">
        <v>0</v>
      </c>
      <c r="V19" s="161">
        <f>ROUND(E19*U19,2)</f>
        <v>0</v>
      </c>
      <c r="W19" s="161"/>
      <c r="X19" s="161" t="s">
        <v>225</v>
      </c>
      <c r="Y19" s="161" t="s">
        <v>182</v>
      </c>
      <c r="Z19" s="151"/>
      <c r="AA19" s="151"/>
      <c r="AB19" s="151"/>
      <c r="AC19" s="151"/>
      <c r="AD19" s="151"/>
      <c r="AE19" s="151"/>
      <c r="AF19" s="151"/>
      <c r="AG19" s="151" t="s">
        <v>226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257" t="s">
        <v>249</v>
      </c>
      <c r="D20" s="258"/>
      <c r="E20" s="258"/>
      <c r="F20" s="258"/>
      <c r="G20" s="258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228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7">
        <v>7</v>
      </c>
      <c r="B21" s="178" t="s">
        <v>254</v>
      </c>
      <c r="C21" s="185" t="s">
        <v>255</v>
      </c>
      <c r="D21" s="179" t="s">
        <v>241</v>
      </c>
      <c r="E21" s="180">
        <v>16.41</v>
      </c>
      <c r="F21" s="181"/>
      <c r="G21" s="182">
        <f>ROUND(E21*F21,2)</f>
        <v>0</v>
      </c>
      <c r="H21" s="181"/>
      <c r="I21" s="182">
        <f>ROUND(E21*H21,2)</f>
        <v>0</v>
      </c>
      <c r="J21" s="181"/>
      <c r="K21" s="182">
        <f>ROUND(E21*J21,2)</f>
        <v>0</v>
      </c>
      <c r="L21" s="182">
        <v>21</v>
      </c>
      <c r="M21" s="182">
        <f>G21*(1+L21/100)</f>
        <v>0</v>
      </c>
      <c r="N21" s="180">
        <v>0</v>
      </c>
      <c r="O21" s="180">
        <f>ROUND(E21*N21,2)</f>
        <v>0</v>
      </c>
      <c r="P21" s="180">
        <v>0</v>
      </c>
      <c r="Q21" s="180">
        <f>ROUND(E21*P21,2)</f>
        <v>0</v>
      </c>
      <c r="R21" s="182" t="s">
        <v>242</v>
      </c>
      <c r="S21" s="182" t="s">
        <v>179</v>
      </c>
      <c r="T21" s="183" t="s">
        <v>179</v>
      </c>
      <c r="U21" s="161">
        <v>0</v>
      </c>
      <c r="V21" s="161">
        <f>ROUND(E21*U21,2)</f>
        <v>0</v>
      </c>
      <c r="W21" s="161"/>
      <c r="X21" s="161" t="s">
        <v>225</v>
      </c>
      <c r="Y21" s="161" t="s">
        <v>182</v>
      </c>
      <c r="Z21" s="151"/>
      <c r="AA21" s="151"/>
      <c r="AB21" s="151"/>
      <c r="AC21" s="151"/>
      <c r="AD21" s="151"/>
      <c r="AE21" s="151"/>
      <c r="AF21" s="151"/>
      <c r="AG21" s="151" t="s">
        <v>226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x14ac:dyDescent="0.2">
      <c r="A22" s="163" t="s">
        <v>174</v>
      </c>
      <c r="B22" s="164" t="s">
        <v>112</v>
      </c>
      <c r="C22" s="184" t="s">
        <v>113</v>
      </c>
      <c r="D22" s="165"/>
      <c r="E22" s="166"/>
      <c r="F22" s="167"/>
      <c r="G22" s="167">
        <f>SUMIF(AG23:AG25,"&lt;&gt;NOR",G23:G25)</f>
        <v>0</v>
      </c>
      <c r="H22" s="167"/>
      <c r="I22" s="167">
        <f>SUM(I23:I25)</f>
        <v>0</v>
      </c>
      <c r="J22" s="167"/>
      <c r="K22" s="167">
        <f>SUM(K23:K25)</f>
        <v>0</v>
      </c>
      <c r="L22" s="167"/>
      <c r="M22" s="167">
        <f>SUM(M23:M25)</f>
        <v>0</v>
      </c>
      <c r="N22" s="166"/>
      <c r="O22" s="166">
        <f>SUM(O23:O25)</f>
        <v>0</v>
      </c>
      <c r="P22" s="166"/>
      <c r="Q22" s="166">
        <f>SUM(Q23:Q25)</f>
        <v>0</v>
      </c>
      <c r="R22" s="167"/>
      <c r="S22" s="167"/>
      <c r="T22" s="168"/>
      <c r="U22" s="162"/>
      <c r="V22" s="162">
        <f>SUM(V23:V25)</f>
        <v>0.7</v>
      </c>
      <c r="W22" s="162"/>
      <c r="X22" s="162"/>
      <c r="Y22" s="162"/>
      <c r="AG22" t="s">
        <v>175</v>
      </c>
    </row>
    <row r="23" spans="1:60" ht="22.5" outlineLevel="1" x14ac:dyDescent="0.2">
      <c r="A23" s="170">
        <v>8</v>
      </c>
      <c r="B23" s="171" t="s">
        <v>257</v>
      </c>
      <c r="C23" s="186" t="s">
        <v>258</v>
      </c>
      <c r="D23" s="172" t="s">
        <v>223</v>
      </c>
      <c r="E23" s="173">
        <v>26.6</v>
      </c>
      <c r="F23" s="174"/>
      <c r="G23" s="175">
        <f>ROUND(E23*F23,2)</f>
        <v>0</v>
      </c>
      <c r="H23" s="174"/>
      <c r="I23" s="175">
        <f>ROUND(E23*H23,2)</f>
        <v>0</v>
      </c>
      <c r="J23" s="174"/>
      <c r="K23" s="175">
        <f>ROUND(E23*J23,2)</f>
        <v>0</v>
      </c>
      <c r="L23" s="175">
        <v>21</v>
      </c>
      <c r="M23" s="175">
        <f>G23*(1+L23/100)</f>
        <v>0</v>
      </c>
      <c r="N23" s="173">
        <v>0</v>
      </c>
      <c r="O23" s="173">
        <f>ROUND(E23*N23,2)</f>
        <v>0</v>
      </c>
      <c r="P23" s="173">
        <v>0</v>
      </c>
      <c r="Q23" s="173">
        <f>ROUND(E23*P23,2)</f>
        <v>0</v>
      </c>
      <c r="R23" s="175" t="s">
        <v>242</v>
      </c>
      <c r="S23" s="175" t="s">
        <v>179</v>
      </c>
      <c r="T23" s="176" t="s">
        <v>179</v>
      </c>
      <c r="U23" s="161">
        <v>5.0000000000000001E-3</v>
      </c>
      <c r="V23" s="161">
        <f>ROUND(E23*U23,2)</f>
        <v>0.13</v>
      </c>
      <c r="W23" s="161"/>
      <c r="X23" s="161" t="s">
        <v>225</v>
      </c>
      <c r="Y23" s="161" t="s">
        <v>182</v>
      </c>
      <c r="Z23" s="151"/>
      <c r="AA23" s="151"/>
      <c r="AB23" s="151"/>
      <c r="AC23" s="151"/>
      <c r="AD23" s="151"/>
      <c r="AE23" s="151"/>
      <c r="AF23" s="151"/>
      <c r="AG23" s="151" t="s">
        <v>226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2" x14ac:dyDescent="0.2">
      <c r="A24" s="158"/>
      <c r="B24" s="159"/>
      <c r="C24" s="257" t="s">
        <v>259</v>
      </c>
      <c r="D24" s="258"/>
      <c r="E24" s="258"/>
      <c r="F24" s="258"/>
      <c r="G24" s="258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228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92" t="str">
        <f>C24</f>
        <v>z rostlé horniny tř.1 - 4 pod násypy z hornin soudržných do 92% PS a hornin nesoudržných sypkých relativní ulehlosti I(d) do 0,8</v>
      </c>
      <c r="BB24" s="151"/>
      <c r="BC24" s="151"/>
      <c r="BD24" s="151"/>
      <c r="BE24" s="151"/>
      <c r="BF24" s="151"/>
      <c r="BG24" s="151"/>
      <c r="BH24" s="151"/>
    </row>
    <row r="25" spans="1:60" ht="22.5" outlineLevel="1" x14ac:dyDescent="0.2">
      <c r="A25" s="177">
        <v>9</v>
      </c>
      <c r="B25" s="178" t="s">
        <v>603</v>
      </c>
      <c r="C25" s="185" t="s">
        <v>604</v>
      </c>
      <c r="D25" s="179" t="s">
        <v>223</v>
      </c>
      <c r="E25" s="180">
        <v>24.6</v>
      </c>
      <c r="F25" s="181"/>
      <c r="G25" s="182">
        <f>ROUND(E25*F25,2)</f>
        <v>0</v>
      </c>
      <c r="H25" s="181"/>
      <c r="I25" s="182">
        <f>ROUND(E25*H25,2)</f>
        <v>0</v>
      </c>
      <c r="J25" s="181"/>
      <c r="K25" s="182">
        <f>ROUND(E25*J25,2)</f>
        <v>0</v>
      </c>
      <c r="L25" s="182">
        <v>21</v>
      </c>
      <c r="M25" s="182">
        <f>G25*(1+L25/100)</f>
        <v>0</v>
      </c>
      <c r="N25" s="180">
        <v>0</v>
      </c>
      <c r="O25" s="180">
        <f>ROUND(E25*N25,2)</f>
        <v>0</v>
      </c>
      <c r="P25" s="180">
        <v>0</v>
      </c>
      <c r="Q25" s="180">
        <f>ROUND(E25*P25,2)</f>
        <v>0</v>
      </c>
      <c r="R25" s="182" t="s">
        <v>224</v>
      </c>
      <c r="S25" s="182" t="s">
        <v>179</v>
      </c>
      <c r="T25" s="183" t="s">
        <v>179</v>
      </c>
      <c r="U25" s="161">
        <v>2.3E-2</v>
      </c>
      <c r="V25" s="161">
        <f>ROUND(E25*U25,2)</f>
        <v>0.56999999999999995</v>
      </c>
      <c r="W25" s="161"/>
      <c r="X25" s="161" t="s">
        <v>225</v>
      </c>
      <c r="Y25" s="161" t="s">
        <v>182</v>
      </c>
      <c r="Z25" s="151"/>
      <c r="AA25" s="151"/>
      <c r="AB25" s="151"/>
      <c r="AC25" s="151"/>
      <c r="AD25" s="151"/>
      <c r="AE25" s="151"/>
      <c r="AF25" s="151"/>
      <c r="AG25" s="151" t="s">
        <v>226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3" t="s">
        <v>174</v>
      </c>
      <c r="B26" s="164" t="s">
        <v>114</v>
      </c>
      <c r="C26" s="184" t="s">
        <v>115</v>
      </c>
      <c r="D26" s="165"/>
      <c r="E26" s="166"/>
      <c r="F26" s="167"/>
      <c r="G26" s="167">
        <f>SUMIF(AG27:AG28,"&lt;&gt;NOR",G27:G28)</f>
        <v>0</v>
      </c>
      <c r="H26" s="167"/>
      <c r="I26" s="167">
        <f>SUM(I27:I28)</f>
        <v>0</v>
      </c>
      <c r="J26" s="167"/>
      <c r="K26" s="167">
        <f>SUM(K27:K28)</f>
        <v>0</v>
      </c>
      <c r="L26" s="167"/>
      <c r="M26" s="167">
        <f>SUM(M27:M28)</f>
        <v>0</v>
      </c>
      <c r="N26" s="166"/>
      <c r="O26" s="166">
        <f>SUM(O27:O28)</f>
        <v>0</v>
      </c>
      <c r="P26" s="166"/>
      <c r="Q26" s="166">
        <f>SUM(Q27:Q28)</f>
        <v>0</v>
      </c>
      <c r="R26" s="167"/>
      <c r="S26" s="167"/>
      <c r="T26" s="168"/>
      <c r="U26" s="162"/>
      <c r="V26" s="162">
        <f>SUM(V27:V28)</f>
        <v>21.81</v>
      </c>
      <c r="W26" s="162"/>
      <c r="X26" s="162"/>
      <c r="Y26" s="162"/>
      <c r="AG26" t="s">
        <v>175</v>
      </c>
    </row>
    <row r="27" spans="1:60" outlineLevel="1" x14ac:dyDescent="0.2">
      <c r="A27" s="177">
        <v>10</v>
      </c>
      <c r="B27" s="178" t="s">
        <v>605</v>
      </c>
      <c r="C27" s="185" t="s">
        <v>606</v>
      </c>
      <c r="D27" s="179" t="s">
        <v>290</v>
      </c>
      <c r="E27" s="180">
        <v>17</v>
      </c>
      <c r="F27" s="181"/>
      <c r="G27" s="182">
        <f>ROUND(E27*F27,2)</f>
        <v>0</v>
      </c>
      <c r="H27" s="181"/>
      <c r="I27" s="182">
        <f>ROUND(E27*H27,2)</f>
        <v>0</v>
      </c>
      <c r="J27" s="181"/>
      <c r="K27" s="182">
        <f>ROUND(E27*J27,2)</f>
        <v>0</v>
      </c>
      <c r="L27" s="182">
        <v>21</v>
      </c>
      <c r="M27" s="182">
        <f>G27*(1+L27/100)</f>
        <v>0</v>
      </c>
      <c r="N27" s="180">
        <v>0</v>
      </c>
      <c r="O27" s="180">
        <f>ROUND(E27*N27,2)</f>
        <v>0</v>
      </c>
      <c r="P27" s="180">
        <v>0</v>
      </c>
      <c r="Q27" s="180">
        <f>ROUND(E27*P27,2)</f>
        <v>0</v>
      </c>
      <c r="R27" s="182"/>
      <c r="S27" s="182" t="s">
        <v>179</v>
      </c>
      <c r="T27" s="183" t="s">
        <v>179</v>
      </c>
      <c r="U27" s="161">
        <v>1.2829999999999999</v>
      </c>
      <c r="V27" s="161">
        <f>ROUND(E27*U27,2)</f>
        <v>21.81</v>
      </c>
      <c r="W27" s="161"/>
      <c r="X27" s="161" t="s">
        <v>225</v>
      </c>
      <c r="Y27" s="161" t="s">
        <v>182</v>
      </c>
      <c r="Z27" s="151"/>
      <c r="AA27" s="151"/>
      <c r="AB27" s="151"/>
      <c r="AC27" s="151"/>
      <c r="AD27" s="151"/>
      <c r="AE27" s="151"/>
      <c r="AF27" s="151"/>
      <c r="AG27" s="151" t="s">
        <v>226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70">
        <v>11</v>
      </c>
      <c r="B28" s="171" t="s">
        <v>607</v>
      </c>
      <c r="C28" s="186" t="s">
        <v>608</v>
      </c>
      <c r="D28" s="172" t="s">
        <v>411</v>
      </c>
      <c r="E28" s="173">
        <v>1</v>
      </c>
      <c r="F28" s="174"/>
      <c r="G28" s="175">
        <f>ROUND(E28*F28,2)</f>
        <v>0</v>
      </c>
      <c r="H28" s="174"/>
      <c r="I28" s="175">
        <f>ROUND(E28*H28,2)</f>
        <v>0</v>
      </c>
      <c r="J28" s="174"/>
      <c r="K28" s="175">
        <f>ROUND(E28*J28,2)</f>
        <v>0</v>
      </c>
      <c r="L28" s="175">
        <v>21</v>
      </c>
      <c r="M28" s="175">
        <f>G28*(1+L28/100)</f>
        <v>0</v>
      </c>
      <c r="N28" s="173">
        <v>0</v>
      </c>
      <c r="O28" s="173">
        <f>ROUND(E28*N28,2)</f>
        <v>0</v>
      </c>
      <c r="P28" s="173">
        <v>0</v>
      </c>
      <c r="Q28" s="173">
        <f>ROUND(E28*P28,2)</f>
        <v>0</v>
      </c>
      <c r="R28" s="175"/>
      <c r="S28" s="175" t="s">
        <v>268</v>
      </c>
      <c r="T28" s="176" t="s">
        <v>180</v>
      </c>
      <c r="U28" s="161">
        <v>0</v>
      </c>
      <c r="V28" s="161">
        <f>ROUND(E28*U28,2)</f>
        <v>0</v>
      </c>
      <c r="W28" s="161"/>
      <c r="X28" s="161" t="s">
        <v>269</v>
      </c>
      <c r="Y28" s="161" t="s">
        <v>182</v>
      </c>
      <c r="Z28" s="151"/>
      <c r="AA28" s="151"/>
      <c r="AB28" s="151"/>
      <c r="AC28" s="151"/>
      <c r="AD28" s="151"/>
      <c r="AE28" s="151"/>
      <c r="AF28" s="151"/>
      <c r="AG28" s="151" t="s">
        <v>270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x14ac:dyDescent="0.2">
      <c r="A29" s="3"/>
      <c r="B29" s="4"/>
      <c r="C29" s="187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E29">
        <v>12</v>
      </c>
      <c r="AF29">
        <v>21</v>
      </c>
      <c r="AG29" t="s">
        <v>160</v>
      </c>
    </row>
    <row r="30" spans="1:60" x14ac:dyDescent="0.2">
      <c r="A30" s="154"/>
      <c r="B30" s="155" t="s">
        <v>28</v>
      </c>
      <c r="C30" s="188"/>
      <c r="D30" s="156"/>
      <c r="E30" s="157"/>
      <c r="F30" s="157"/>
      <c r="G30" s="169">
        <f>G8+G22+G26</f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E30">
        <f>SUMIF(L7:L28,AE29,G7:G28)</f>
        <v>0</v>
      </c>
      <c r="AF30">
        <f>SUMIF(L7:L28,AF29,G7:G28)</f>
        <v>0</v>
      </c>
      <c r="AG30" t="s">
        <v>219</v>
      </c>
    </row>
    <row r="31" spans="1:60" x14ac:dyDescent="0.2">
      <c r="C31" s="189"/>
      <c r="D31" s="10"/>
      <c r="AG31" t="s">
        <v>220</v>
      </c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wdIeWX5DMcxaLk+fLlp3emu6Elh1Yidg9a39+pHuHo+Q6IvDiPyENIBBHA34dgRKeZyKQTM2lJ3HCMixpmEyjQ==" saltValue="BNaZCSVrWWqOAeddM/gl+Q==" spinCount="100000" sheet="1" formatRows="0"/>
  <mergeCells count="11">
    <mergeCell ref="C12:G12"/>
    <mergeCell ref="A1:G1"/>
    <mergeCell ref="C2:G2"/>
    <mergeCell ref="C3:G3"/>
    <mergeCell ref="C4:G4"/>
    <mergeCell ref="C10:G10"/>
    <mergeCell ref="C14:G14"/>
    <mergeCell ref="C16:G16"/>
    <mergeCell ref="C18:G18"/>
    <mergeCell ref="C20:G20"/>
    <mergeCell ref="C24:G2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4B8A0-D7E2-4C9B-9CAD-F38E673C5D2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5" customWidth="1"/>
    <col min="3" max="3" width="63.28515625" style="125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147</v>
      </c>
      <c r="B1" s="250"/>
      <c r="C1" s="250"/>
      <c r="D1" s="250"/>
      <c r="E1" s="250"/>
      <c r="F1" s="250"/>
      <c r="G1" s="250"/>
      <c r="AG1" t="s">
        <v>148</v>
      </c>
    </row>
    <row r="2" spans="1:60" ht="25.15" customHeight="1" x14ac:dyDescent="0.2">
      <c r="A2" s="50" t="s">
        <v>7</v>
      </c>
      <c r="B2" s="49" t="s">
        <v>42</v>
      </c>
      <c r="C2" s="251" t="s">
        <v>43</v>
      </c>
      <c r="D2" s="252"/>
      <c r="E2" s="252"/>
      <c r="F2" s="252"/>
      <c r="G2" s="253"/>
      <c r="AG2" t="s">
        <v>149</v>
      </c>
    </row>
    <row r="3" spans="1:60" ht="25.15" customHeight="1" x14ac:dyDescent="0.2">
      <c r="A3" s="50" t="s">
        <v>8</v>
      </c>
      <c r="B3" s="49" t="s">
        <v>62</v>
      </c>
      <c r="C3" s="251" t="s">
        <v>63</v>
      </c>
      <c r="D3" s="252"/>
      <c r="E3" s="252"/>
      <c r="F3" s="252"/>
      <c r="G3" s="253"/>
      <c r="AC3" s="125" t="s">
        <v>149</v>
      </c>
      <c r="AG3" t="s">
        <v>150</v>
      </c>
    </row>
    <row r="4" spans="1:60" ht="25.15" customHeight="1" x14ac:dyDescent="0.2">
      <c r="A4" s="144" t="s">
        <v>9</v>
      </c>
      <c r="B4" s="145" t="s">
        <v>71</v>
      </c>
      <c r="C4" s="254" t="s">
        <v>72</v>
      </c>
      <c r="D4" s="255"/>
      <c r="E4" s="255"/>
      <c r="F4" s="255"/>
      <c r="G4" s="256"/>
      <c r="AG4" t="s">
        <v>151</v>
      </c>
    </row>
    <row r="5" spans="1:60" x14ac:dyDescent="0.2">
      <c r="D5" s="10"/>
    </row>
    <row r="6" spans="1:60" ht="38.25" x14ac:dyDescent="0.2">
      <c r="A6" s="147" t="s">
        <v>152</v>
      </c>
      <c r="B6" s="149" t="s">
        <v>153</v>
      </c>
      <c r="C6" s="149" t="s">
        <v>154</v>
      </c>
      <c r="D6" s="148" t="s">
        <v>155</v>
      </c>
      <c r="E6" s="147" t="s">
        <v>156</v>
      </c>
      <c r="F6" s="146" t="s">
        <v>157</v>
      </c>
      <c r="G6" s="147" t="s">
        <v>28</v>
      </c>
      <c r="H6" s="150" t="s">
        <v>29</v>
      </c>
      <c r="I6" s="150" t="s">
        <v>158</v>
      </c>
      <c r="J6" s="150" t="s">
        <v>30</v>
      </c>
      <c r="K6" s="150" t="s">
        <v>159</v>
      </c>
      <c r="L6" s="150" t="s">
        <v>160</v>
      </c>
      <c r="M6" s="150" t="s">
        <v>161</v>
      </c>
      <c r="N6" s="150" t="s">
        <v>162</v>
      </c>
      <c r="O6" s="150" t="s">
        <v>163</v>
      </c>
      <c r="P6" s="150" t="s">
        <v>164</v>
      </c>
      <c r="Q6" s="150" t="s">
        <v>165</v>
      </c>
      <c r="R6" s="150" t="s">
        <v>166</v>
      </c>
      <c r="S6" s="150" t="s">
        <v>167</v>
      </c>
      <c r="T6" s="150" t="s">
        <v>168</v>
      </c>
      <c r="U6" s="150" t="s">
        <v>169</v>
      </c>
      <c r="V6" s="150" t="s">
        <v>170</v>
      </c>
      <c r="W6" s="150" t="s">
        <v>171</v>
      </c>
      <c r="X6" s="150" t="s">
        <v>172</v>
      </c>
      <c r="Y6" s="150" t="s">
        <v>173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63" t="s">
        <v>174</v>
      </c>
      <c r="B8" s="164" t="s">
        <v>124</v>
      </c>
      <c r="C8" s="184" t="s">
        <v>125</v>
      </c>
      <c r="D8" s="165"/>
      <c r="E8" s="166"/>
      <c r="F8" s="167"/>
      <c r="G8" s="167">
        <f>SUMIF(AG9:AG10,"&lt;&gt;NOR",G9:G10)</f>
        <v>0</v>
      </c>
      <c r="H8" s="167"/>
      <c r="I8" s="167">
        <f>SUM(I9:I10)</f>
        <v>0</v>
      </c>
      <c r="J8" s="167"/>
      <c r="K8" s="167">
        <f>SUM(K9:K10)</f>
        <v>0</v>
      </c>
      <c r="L8" s="167"/>
      <c r="M8" s="167">
        <f>SUM(M9:M10)</f>
        <v>0</v>
      </c>
      <c r="N8" s="166"/>
      <c r="O8" s="166">
        <f>SUM(O9:O10)</f>
        <v>0</v>
      </c>
      <c r="P8" s="166"/>
      <c r="Q8" s="166">
        <f>SUM(Q9:Q10)</f>
        <v>0</v>
      </c>
      <c r="R8" s="167"/>
      <c r="S8" s="167"/>
      <c r="T8" s="168"/>
      <c r="U8" s="162"/>
      <c r="V8" s="162">
        <f>SUM(V9:V10)</f>
        <v>3.24</v>
      </c>
      <c r="W8" s="162"/>
      <c r="X8" s="162"/>
      <c r="Y8" s="162"/>
      <c r="AG8" t="s">
        <v>175</v>
      </c>
    </row>
    <row r="9" spans="1:60" outlineLevel="1" x14ac:dyDescent="0.2">
      <c r="A9" s="177">
        <v>1</v>
      </c>
      <c r="B9" s="178" t="s">
        <v>609</v>
      </c>
      <c r="C9" s="185" t="s">
        <v>610</v>
      </c>
      <c r="D9" s="179" t="s">
        <v>290</v>
      </c>
      <c r="E9" s="180">
        <v>3</v>
      </c>
      <c r="F9" s="181"/>
      <c r="G9" s="182">
        <f>ROUND(E9*F9,2)</f>
        <v>0</v>
      </c>
      <c r="H9" s="181"/>
      <c r="I9" s="182">
        <f>ROUND(E9*H9,2)</f>
        <v>0</v>
      </c>
      <c r="J9" s="181"/>
      <c r="K9" s="182">
        <f>ROUND(E9*J9,2)</f>
        <v>0</v>
      </c>
      <c r="L9" s="182">
        <v>21</v>
      </c>
      <c r="M9" s="182">
        <f>G9*(1+L9/100)</f>
        <v>0</v>
      </c>
      <c r="N9" s="180">
        <v>0</v>
      </c>
      <c r="O9" s="180">
        <f>ROUND(E9*N9,2)</f>
        <v>0</v>
      </c>
      <c r="P9" s="180">
        <v>0</v>
      </c>
      <c r="Q9" s="180">
        <f>ROUND(E9*P9,2)</f>
        <v>0</v>
      </c>
      <c r="R9" s="182"/>
      <c r="S9" s="182" t="s">
        <v>268</v>
      </c>
      <c r="T9" s="183" t="s">
        <v>180</v>
      </c>
      <c r="U9" s="161">
        <v>0</v>
      </c>
      <c r="V9" s="161">
        <f>ROUND(E9*U9,2)</f>
        <v>0</v>
      </c>
      <c r="W9" s="161"/>
      <c r="X9" s="161" t="s">
        <v>269</v>
      </c>
      <c r="Y9" s="161" t="s">
        <v>182</v>
      </c>
      <c r="Z9" s="151"/>
      <c r="AA9" s="151"/>
      <c r="AB9" s="151"/>
      <c r="AC9" s="151"/>
      <c r="AD9" s="151"/>
      <c r="AE9" s="151"/>
      <c r="AF9" s="151"/>
      <c r="AG9" s="151" t="s">
        <v>270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70">
        <v>2</v>
      </c>
      <c r="B10" s="171" t="s">
        <v>611</v>
      </c>
      <c r="C10" s="186" t="s">
        <v>612</v>
      </c>
      <c r="D10" s="172" t="s">
        <v>290</v>
      </c>
      <c r="E10" s="173">
        <v>3</v>
      </c>
      <c r="F10" s="174"/>
      <c r="G10" s="175">
        <f>ROUND(E10*F10,2)</f>
        <v>0</v>
      </c>
      <c r="H10" s="174"/>
      <c r="I10" s="175">
        <f>ROUND(E10*H10,2)</f>
        <v>0</v>
      </c>
      <c r="J10" s="174"/>
      <c r="K10" s="175">
        <f>ROUND(E10*J10,2)</f>
        <v>0</v>
      </c>
      <c r="L10" s="175">
        <v>21</v>
      </c>
      <c r="M10" s="175">
        <f>G10*(1+L10/100)</f>
        <v>0</v>
      </c>
      <c r="N10" s="173">
        <v>0</v>
      </c>
      <c r="O10" s="173">
        <f>ROUND(E10*N10,2)</f>
        <v>0</v>
      </c>
      <c r="P10" s="173">
        <v>0</v>
      </c>
      <c r="Q10" s="173">
        <f>ROUND(E10*P10,2)</f>
        <v>0</v>
      </c>
      <c r="R10" s="175" t="s">
        <v>613</v>
      </c>
      <c r="S10" s="175" t="s">
        <v>179</v>
      </c>
      <c r="T10" s="176" t="s">
        <v>179</v>
      </c>
      <c r="U10" s="161">
        <v>1.08</v>
      </c>
      <c r="V10" s="161">
        <f>ROUND(E10*U10,2)</f>
        <v>3.24</v>
      </c>
      <c r="W10" s="161"/>
      <c r="X10" s="161" t="s">
        <v>225</v>
      </c>
      <c r="Y10" s="161" t="s">
        <v>182</v>
      </c>
      <c r="Z10" s="151"/>
      <c r="AA10" s="151"/>
      <c r="AB10" s="151"/>
      <c r="AC10" s="151"/>
      <c r="AD10" s="151"/>
      <c r="AE10" s="151"/>
      <c r="AF10" s="151"/>
      <c r="AG10" s="151" t="s">
        <v>226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x14ac:dyDescent="0.2">
      <c r="A11" s="3"/>
      <c r="B11" s="4"/>
      <c r="C11" s="187"/>
      <c r="D11" s="6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AE11">
        <v>12</v>
      </c>
      <c r="AF11">
        <v>21</v>
      </c>
      <c r="AG11" t="s">
        <v>160</v>
      </c>
    </row>
    <row r="12" spans="1:60" x14ac:dyDescent="0.2">
      <c r="A12" s="154"/>
      <c r="B12" s="155" t="s">
        <v>28</v>
      </c>
      <c r="C12" s="188"/>
      <c r="D12" s="156"/>
      <c r="E12" s="157"/>
      <c r="F12" s="157"/>
      <c r="G12" s="169">
        <f>G8</f>
        <v>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AE12">
        <f>SUMIF(L7:L10,AE11,G7:G10)</f>
        <v>0</v>
      </c>
      <c r="AF12">
        <f>SUMIF(L7:L10,AF11,G7:G10)</f>
        <v>0</v>
      </c>
      <c r="AG12" t="s">
        <v>219</v>
      </c>
    </row>
    <row r="13" spans="1:60" x14ac:dyDescent="0.2">
      <c r="C13" s="189"/>
      <c r="D13" s="10"/>
      <c r="AG13" t="s">
        <v>220</v>
      </c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SlweZXBxHpczz/5V/vOT6Z9u66EgaxL5AVd/IQSc9I5mP1ZR7rm4/Y0Cs96AQK3bRa+SP1XvtqGgQZucq5DWQ==" saltValue="D+pdt/fL9Jgp9qXzTa272w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0C16C-6D6E-490C-8805-5B7B6241852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5" customWidth="1"/>
    <col min="3" max="3" width="63.28515625" style="125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0" t="s">
        <v>147</v>
      </c>
      <c r="B1" s="250"/>
      <c r="C1" s="250"/>
      <c r="D1" s="250"/>
      <c r="E1" s="250"/>
      <c r="F1" s="250"/>
      <c r="G1" s="250"/>
      <c r="AG1" t="s">
        <v>148</v>
      </c>
    </row>
    <row r="2" spans="1:60" ht="25.15" customHeight="1" x14ac:dyDescent="0.2">
      <c r="A2" s="50" t="s">
        <v>7</v>
      </c>
      <c r="B2" s="49" t="s">
        <v>42</v>
      </c>
      <c r="C2" s="251" t="s">
        <v>43</v>
      </c>
      <c r="D2" s="252"/>
      <c r="E2" s="252"/>
      <c r="F2" s="252"/>
      <c r="G2" s="253"/>
      <c r="AG2" t="s">
        <v>149</v>
      </c>
    </row>
    <row r="3" spans="1:60" ht="25.15" customHeight="1" x14ac:dyDescent="0.2">
      <c r="A3" s="50" t="s">
        <v>8</v>
      </c>
      <c r="B3" s="49" t="s">
        <v>62</v>
      </c>
      <c r="C3" s="251" t="s">
        <v>63</v>
      </c>
      <c r="D3" s="252"/>
      <c r="E3" s="252"/>
      <c r="F3" s="252"/>
      <c r="G3" s="253"/>
      <c r="AC3" s="125" t="s">
        <v>149</v>
      </c>
      <c r="AG3" t="s">
        <v>150</v>
      </c>
    </row>
    <row r="4" spans="1:60" ht="25.15" customHeight="1" x14ac:dyDescent="0.2">
      <c r="A4" s="144" t="s">
        <v>9</v>
      </c>
      <c r="B4" s="145" t="s">
        <v>73</v>
      </c>
      <c r="C4" s="254" t="s">
        <v>74</v>
      </c>
      <c r="D4" s="255"/>
      <c r="E4" s="255"/>
      <c r="F4" s="255"/>
      <c r="G4" s="256"/>
      <c r="AG4" t="s">
        <v>151</v>
      </c>
    </row>
    <row r="5" spans="1:60" x14ac:dyDescent="0.2">
      <c r="D5" s="10"/>
    </row>
    <row r="6" spans="1:60" ht="38.25" x14ac:dyDescent="0.2">
      <c r="A6" s="147" t="s">
        <v>152</v>
      </c>
      <c r="B6" s="149" t="s">
        <v>153</v>
      </c>
      <c r="C6" s="149" t="s">
        <v>154</v>
      </c>
      <c r="D6" s="148" t="s">
        <v>155</v>
      </c>
      <c r="E6" s="147" t="s">
        <v>156</v>
      </c>
      <c r="F6" s="146" t="s">
        <v>157</v>
      </c>
      <c r="G6" s="147" t="s">
        <v>28</v>
      </c>
      <c r="H6" s="150" t="s">
        <v>29</v>
      </c>
      <c r="I6" s="150" t="s">
        <v>158</v>
      </c>
      <c r="J6" s="150" t="s">
        <v>30</v>
      </c>
      <c r="K6" s="150" t="s">
        <v>159</v>
      </c>
      <c r="L6" s="150" t="s">
        <v>160</v>
      </c>
      <c r="M6" s="150" t="s">
        <v>161</v>
      </c>
      <c r="N6" s="150" t="s">
        <v>162</v>
      </c>
      <c r="O6" s="150" t="s">
        <v>163</v>
      </c>
      <c r="P6" s="150" t="s">
        <v>164</v>
      </c>
      <c r="Q6" s="150" t="s">
        <v>165</v>
      </c>
      <c r="R6" s="150" t="s">
        <v>166</v>
      </c>
      <c r="S6" s="150" t="s">
        <v>167</v>
      </c>
      <c r="T6" s="150" t="s">
        <v>168</v>
      </c>
      <c r="U6" s="150" t="s">
        <v>169</v>
      </c>
      <c r="V6" s="150" t="s">
        <v>170</v>
      </c>
      <c r="W6" s="150" t="s">
        <v>171</v>
      </c>
      <c r="X6" s="150" t="s">
        <v>172</v>
      </c>
      <c r="Y6" s="150" t="s">
        <v>173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63" t="s">
        <v>174</v>
      </c>
      <c r="B8" s="164" t="s">
        <v>110</v>
      </c>
      <c r="C8" s="184" t="s">
        <v>111</v>
      </c>
      <c r="D8" s="165"/>
      <c r="E8" s="166"/>
      <c r="F8" s="167"/>
      <c r="G8" s="167">
        <f>SUMIF(AG9:AG34,"&lt;&gt;NOR",G9:G34)</f>
        <v>0</v>
      </c>
      <c r="H8" s="167"/>
      <c r="I8" s="167">
        <f>SUM(I9:I34)</f>
        <v>0</v>
      </c>
      <c r="J8" s="167"/>
      <c r="K8" s="167">
        <f>SUM(K9:K34)</f>
        <v>0</v>
      </c>
      <c r="L8" s="167"/>
      <c r="M8" s="167">
        <f>SUM(M9:M34)</f>
        <v>0</v>
      </c>
      <c r="N8" s="166"/>
      <c r="O8" s="166">
        <f>SUM(O9:O34)</f>
        <v>0</v>
      </c>
      <c r="P8" s="166"/>
      <c r="Q8" s="166">
        <f>SUM(Q9:Q34)</f>
        <v>0</v>
      </c>
      <c r="R8" s="167"/>
      <c r="S8" s="167"/>
      <c r="T8" s="168"/>
      <c r="U8" s="162"/>
      <c r="V8" s="162">
        <f>SUM(V9:V34)</f>
        <v>56.430000000000007</v>
      </c>
      <c r="W8" s="162"/>
      <c r="X8" s="162"/>
      <c r="Y8" s="162"/>
      <c r="AG8" t="s">
        <v>175</v>
      </c>
    </row>
    <row r="9" spans="1:60" outlineLevel="1" x14ac:dyDescent="0.2">
      <c r="A9" s="177">
        <v>1</v>
      </c>
      <c r="B9" s="178" t="s">
        <v>446</v>
      </c>
      <c r="C9" s="185" t="s">
        <v>447</v>
      </c>
      <c r="D9" s="179" t="s">
        <v>448</v>
      </c>
      <c r="E9" s="180">
        <v>2.5000000000000001E-2</v>
      </c>
      <c r="F9" s="181"/>
      <c r="G9" s="182">
        <f>ROUND(E9*F9,2)</f>
        <v>0</v>
      </c>
      <c r="H9" s="181"/>
      <c r="I9" s="182">
        <f>ROUND(E9*H9,2)</f>
        <v>0</v>
      </c>
      <c r="J9" s="181"/>
      <c r="K9" s="182">
        <f>ROUND(E9*J9,2)</f>
        <v>0</v>
      </c>
      <c r="L9" s="182">
        <v>21</v>
      </c>
      <c r="M9" s="182">
        <f>G9*(1+L9/100)</f>
        <v>0</v>
      </c>
      <c r="N9" s="180">
        <v>0</v>
      </c>
      <c r="O9" s="180">
        <f>ROUND(E9*N9,2)</f>
        <v>0</v>
      </c>
      <c r="P9" s="180">
        <v>0</v>
      </c>
      <c r="Q9" s="180">
        <f>ROUND(E9*P9,2)</f>
        <v>0</v>
      </c>
      <c r="R9" s="182" t="s">
        <v>293</v>
      </c>
      <c r="S9" s="182" t="s">
        <v>179</v>
      </c>
      <c r="T9" s="183" t="s">
        <v>179</v>
      </c>
      <c r="U9" s="161">
        <v>0</v>
      </c>
      <c r="V9" s="161">
        <f>ROUND(E9*U9,2)</f>
        <v>0</v>
      </c>
      <c r="W9" s="161"/>
      <c r="X9" s="161" t="s">
        <v>269</v>
      </c>
      <c r="Y9" s="161" t="s">
        <v>182</v>
      </c>
      <c r="Z9" s="151"/>
      <c r="AA9" s="151"/>
      <c r="AB9" s="151"/>
      <c r="AC9" s="151"/>
      <c r="AD9" s="151"/>
      <c r="AE9" s="151"/>
      <c r="AF9" s="151"/>
      <c r="AG9" s="151" t="s">
        <v>270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70">
        <v>2</v>
      </c>
      <c r="B10" s="171" t="s">
        <v>598</v>
      </c>
      <c r="C10" s="186" t="s">
        <v>599</v>
      </c>
      <c r="D10" s="172" t="s">
        <v>241</v>
      </c>
      <c r="E10" s="173">
        <v>39</v>
      </c>
      <c r="F10" s="174"/>
      <c r="G10" s="175">
        <f>ROUND(E10*F10,2)</f>
        <v>0</v>
      </c>
      <c r="H10" s="174"/>
      <c r="I10" s="175">
        <f>ROUND(E10*H10,2)</f>
        <v>0</v>
      </c>
      <c r="J10" s="174"/>
      <c r="K10" s="175">
        <f>ROUND(E10*J10,2)</f>
        <v>0</v>
      </c>
      <c r="L10" s="175">
        <v>21</v>
      </c>
      <c r="M10" s="175">
        <f>G10*(1+L10/100)</f>
        <v>0</v>
      </c>
      <c r="N10" s="173">
        <v>0</v>
      </c>
      <c r="O10" s="173">
        <f>ROUND(E10*N10,2)</f>
        <v>0</v>
      </c>
      <c r="P10" s="173">
        <v>0</v>
      </c>
      <c r="Q10" s="173">
        <f>ROUND(E10*P10,2)</f>
        <v>0</v>
      </c>
      <c r="R10" s="175" t="s">
        <v>242</v>
      </c>
      <c r="S10" s="175" t="s">
        <v>179</v>
      </c>
      <c r="T10" s="176" t="s">
        <v>179</v>
      </c>
      <c r="U10" s="161">
        <v>0.36799999999999999</v>
      </c>
      <c r="V10" s="161">
        <f>ROUND(E10*U10,2)</f>
        <v>14.35</v>
      </c>
      <c r="W10" s="161"/>
      <c r="X10" s="161" t="s">
        <v>225</v>
      </c>
      <c r="Y10" s="161" t="s">
        <v>182</v>
      </c>
      <c r="Z10" s="151"/>
      <c r="AA10" s="151"/>
      <c r="AB10" s="151"/>
      <c r="AC10" s="151"/>
      <c r="AD10" s="151"/>
      <c r="AE10" s="151"/>
      <c r="AF10" s="151"/>
      <c r="AG10" s="151" t="s">
        <v>226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257" t="s">
        <v>600</v>
      </c>
      <c r="D11" s="258"/>
      <c r="E11" s="258"/>
      <c r="F11" s="258"/>
      <c r="G11" s="258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228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0">
        <v>3</v>
      </c>
      <c r="B12" s="171" t="s">
        <v>601</v>
      </c>
      <c r="C12" s="186" t="s">
        <v>602</v>
      </c>
      <c r="D12" s="172" t="s">
        <v>241</v>
      </c>
      <c r="E12" s="173">
        <v>39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3">
        <v>0</v>
      </c>
      <c r="O12" s="173">
        <f>ROUND(E12*N12,2)</f>
        <v>0</v>
      </c>
      <c r="P12" s="173">
        <v>0</v>
      </c>
      <c r="Q12" s="173">
        <f>ROUND(E12*P12,2)</f>
        <v>0</v>
      </c>
      <c r="R12" s="175" t="s">
        <v>242</v>
      </c>
      <c r="S12" s="175" t="s">
        <v>179</v>
      </c>
      <c r="T12" s="176" t="s">
        <v>179</v>
      </c>
      <c r="U12" s="161">
        <v>5.8000000000000003E-2</v>
      </c>
      <c r="V12" s="161">
        <f>ROUND(E12*U12,2)</f>
        <v>2.2599999999999998</v>
      </c>
      <c r="W12" s="161"/>
      <c r="X12" s="161" t="s">
        <v>225</v>
      </c>
      <c r="Y12" s="161" t="s">
        <v>182</v>
      </c>
      <c r="Z12" s="151"/>
      <c r="AA12" s="151"/>
      <c r="AB12" s="151"/>
      <c r="AC12" s="151"/>
      <c r="AD12" s="151"/>
      <c r="AE12" s="151"/>
      <c r="AF12" s="151"/>
      <c r="AG12" s="151" t="s">
        <v>226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2" x14ac:dyDescent="0.2">
      <c r="A13" s="158"/>
      <c r="B13" s="159"/>
      <c r="C13" s="257" t="s">
        <v>600</v>
      </c>
      <c r="D13" s="258"/>
      <c r="E13" s="258"/>
      <c r="F13" s="258"/>
      <c r="G13" s="258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228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70">
        <v>4</v>
      </c>
      <c r="B14" s="171" t="s">
        <v>247</v>
      </c>
      <c r="C14" s="186" t="s">
        <v>248</v>
      </c>
      <c r="D14" s="172" t="s">
        <v>241</v>
      </c>
      <c r="E14" s="173">
        <v>39</v>
      </c>
      <c r="F14" s="174"/>
      <c r="G14" s="175">
        <f>ROUND(E14*F14,2)</f>
        <v>0</v>
      </c>
      <c r="H14" s="174"/>
      <c r="I14" s="175">
        <f>ROUND(E14*H14,2)</f>
        <v>0</v>
      </c>
      <c r="J14" s="174"/>
      <c r="K14" s="175">
        <f>ROUND(E14*J14,2)</f>
        <v>0</v>
      </c>
      <c r="L14" s="175">
        <v>21</v>
      </c>
      <c r="M14" s="175">
        <f>G14*(1+L14/100)</f>
        <v>0</v>
      </c>
      <c r="N14" s="173">
        <v>0</v>
      </c>
      <c r="O14" s="173">
        <f>ROUND(E14*N14,2)</f>
        <v>0</v>
      </c>
      <c r="P14" s="173">
        <v>0</v>
      </c>
      <c r="Q14" s="173">
        <f>ROUND(E14*P14,2)</f>
        <v>0</v>
      </c>
      <c r="R14" s="175" t="s">
        <v>242</v>
      </c>
      <c r="S14" s="175" t="s">
        <v>179</v>
      </c>
      <c r="T14" s="176" t="s">
        <v>179</v>
      </c>
      <c r="U14" s="161">
        <v>1.0999999999999999E-2</v>
      </c>
      <c r="V14" s="161">
        <f>ROUND(E14*U14,2)</f>
        <v>0.43</v>
      </c>
      <c r="W14" s="161"/>
      <c r="X14" s="161" t="s">
        <v>225</v>
      </c>
      <c r="Y14" s="161" t="s">
        <v>182</v>
      </c>
      <c r="Z14" s="151"/>
      <c r="AA14" s="151"/>
      <c r="AB14" s="151"/>
      <c r="AC14" s="151"/>
      <c r="AD14" s="151"/>
      <c r="AE14" s="151"/>
      <c r="AF14" s="151"/>
      <c r="AG14" s="151" t="s">
        <v>226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2" x14ac:dyDescent="0.2">
      <c r="A15" s="158"/>
      <c r="B15" s="159"/>
      <c r="C15" s="257" t="s">
        <v>249</v>
      </c>
      <c r="D15" s="258"/>
      <c r="E15" s="258"/>
      <c r="F15" s="258"/>
      <c r="G15" s="258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228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 x14ac:dyDescent="0.2">
      <c r="A16" s="170">
        <v>5</v>
      </c>
      <c r="B16" s="171" t="s">
        <v>251</v>
      </c>
      <c r="C16" s="186" t="s">
        <v>252</v>
      </c>
      <c r="D16" s="172" t="s">
        <v>241</v>
      </c>
      <c r="E16" s="173">
        <v>39</v>
      </c>
      <c r="F16" s="174"/>
      <c r="G16" s="175">
        <f>ROUND(E16*F16,2)</f>
        <v>0</v>
      </c>
      <c r="H16" s="174"/>
      <c r="I16" s="175">
        <f>ROUND(E16*H16,2)</f>
        <v>0</v>
      </c>
      <c r="J16" s="174"/>
      <c r="K16" s="175">
        <f>ROUND(E16*J16,2)</f>
        <v>0</v>
      </c>
      <c r="L16" s="175">
        <v>21</v>
      </c>
      <c r="M16" s="175">
        <f>G16*(1+L16/100)</f>
        <v>0</v>
      </c>
      <c r="N16" s="173">
        <v>0</v>
      </c>
      <c r="O16" s="173">
        <f>ROUND(E16*N16,2)</f>
        <v>0</v>
      </c>
      <c r="P16" s="173">
        <v>0</v>
      </c>
      <c r="Q16" s="173">
        <f>ROUND(E16*P16,2)</f>
        <v>0</v>
      </c>
      <c r="R16" s="175" t="s">
        <v>242</v>
      </c>
      <c r="S16" s="175" t="s">
        <v>179</v>
      </c>
      <c r="T16" s="176" t="s">
        <v>179</v>
      </c>
      <c r="U16" s="161">
        <v>0</v>
      </c>
      <c r="V16" s="161">
        <f>ROUND(E16*U16,2)</f>
        <v>0</v>
      </c>
      <c r="W16" s="161"/>
      <c r="X16" s="161" t="s">
        <v>225</v>
      </c>
      <c r="Y16" s="161" t="s">
        <v>182</v>
      </c>
      <c r="Z16" s="151"/>
      <c r="AA16" s="151"/>
      <c r="AB16" s="151"/>
      <c r="AC16" s="151"/>
      <c r="AD16" s="151"/>
      <c r="AE16" s="151"/>
      <c r="AF16" s="151"/>
      <c r="AG16" s="151" t="s">
        <v>226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2" x14ac:dyDescent="0.2">
      <c r="A17" s="158"/>
      <c r="B17" s="159"/>
      <c r="C17" s="257" t="s">
        <v>249</v>
      </c>
      <c r="D17" s="258"/>
      <c r="E17" s="258"/>
      <c r="F17" s="258"/>
      <c r="G17" s="258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228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1" x14ac:dyDescent="0.2">
      <c r="A18" s="170">
        <v>6</v>
      </c>
      <c r="B18" s="171" t="s">
        <v>251</v>
      </c>
      <c r="C18" s="186" t="s">
        <v>252</v>
      </c>
      <c r="D18" s="172" t="s">
        <v>241</v>
      </c>
      <c r="E18" s="173">
        <v>780</v>
      </c>
      <c r="F18" s="174"/>
      <c r="G18" s="175">
        <f>ROUND(E18*F18,2)</f>
        <v>0</v>
      </c>
      <c r="H18" s="174"/>
      <c r="I18" s="175">
        <f>ROUND(E18*H18,2)</f>
        <v>0</v>
      </c>
      <c r="J18" s="174"/>
      <c r="K18" s="175">
        <f>ROUND(E18*J18,2)</f>
        <v>0</v>
      </c>
      <c r="L18" s="175">
        <v>21</v>
      </c>
      <c r="M18" s="175">
        <f>G18*(1+L18/100)</f>
        <v>0</v>
      </c>
      <c r="N18" s="173">
        <v>0</v>
      </c>
      <c r="O18" s="173">
        <f>ROUND(E18*N18,2)</f>
        <v>0</v>
      </c>
      <c r="P18" s="173">
        <v>0</v>
      </c>
      <c r="Q18" s="173">
        <f>ROUND(E18*P18,2)</f>
        <v>0</v>
      </c>
      <c r="R18" s="175" t="s">
        <v>242</v>
      </c>
      <c r="S18" s="175" t="s">
        <v>179</v>
      </c>
      <c r="T18" s="176" t="s">
        <v>179</v>
      </c>
      <c r="U18" s="161">
        <v>0</v>
      </c>
      <c r="V18" s="161">
        <f>ROUND(E18*U18,2)</f>
        <v>0</v>
      </c>
      <c r="W18" s="161"/>
      <c r="X18" s="161" t="s">
        <v>225</v>
      </c>
      <c r="Y18" s="161" t="s">
        <v>182</v>
      </c>
      <c r="Z18" s="151"/>
      <c r="AA18" s="151"/>
      <c r="AB18" s="151"/>
      <c r="AC18" s="151"/>
      <c r="AD18" s="151"/>
      <c r="AE18" s="151"/>
      <c r="AF18" s="151"/>
      <c r="AG18" s="151" t="s">
        <v>226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2" x14ac:dyDescent="0.2">
      <c r="A19" s="158"/>
      <c r="B19" s="159"/>
      <c r="C19" s="257" t="s">
        <v>249</v>
      </c>
      <c r="D19" s="258"/>
      <c r="E19" s="258"/>
      <c r="F19" s="258"/>
      <c r="G19" s="258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228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0">
        <v>7</v>
      </c>
      <c r="B20" s="171" t="s">
        <v>614</v>
      </c>
      <c r="C20" s="186" t="s">
        <v>615</v>
      </c>
      <c r="D20" s="172" t="s">
        <v>241</v>
      </c>
      <c r="E20" s="173">
        <v>4</v>
      </c>
      <c r="F20" s="174"/>
      <c r="G20" s="175">
        <f>ROUND(E20*F20,2)</f>
        <v>0</v>
      </c>
      <c r="H20" s="174"/>
      <c r="I20" s="175">
        <f>ROUND(E20*H20,2)</f>
        <v>0</v>
      </c>
      <c r="J20" s="174"/>
      <c r="K20" s="175">
        <f>ROUND(E20*J20,2)</f>
        <v>0</v>
      </c>
      <c r="L20" s="175">
        <v>21</v>
      </c>
      <c r="M20" s="175">
        <f>G20*(1+L20/100)</f>
        <v>0</v>
      </c>
      <c r="N20" s="173">
        <v>0</v>
      </c>
      <c r="O20" s="173">
        <f>ROUND(E20*N20,2)</f>
        <v>0</v>
      </c>
      <c r="P20" s="173">
        <v>0</v>
      </c>
      <c r="Q20" s="173">
        <f>ROUND(E20*P20,2)</f>
        <v>0</v>
      </c>
      <c r="R20" s="175" t="s">
        <v>242</v>
      </c>
      <c r="S20" s="175" t="s">
        <v>179</v>
      </c>
      <c r="T20" s="176" t="s">
        <v>179</v>
      </c>
      <c r="U20" s="161">
        <v>2.1949999999999998</v>
      </c>
      <c r="V20" s="161">
        <f>ROUND(E20*U20,2)</f>
        <v>8.7799999999999994</v>
      </c>
      <c r="W20" s="161"/>
      <c r="X20" s="161" t="s">
        <v>225</v>
      </c>
      <c r="Y20" s="161" t="s">
        <v>182</v>
      </c>
      <c r="Z20" s="151"/>
      <c r="AA20" s="151"/>
      <c r="AB20" s="151"/>
      <c r="AC20" s="151"/>
      <c r="AD20" s="151"/>
      <c r="AE20" s="151"/>
      <c r="AF20" s="151"/>
      <c r="AG20" s="151" t="s">
        <v>226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2.5" outlineLevel="2" x14ac:dyDescent="0.2">
      <c r="A21" s="158"/>
      <c r="B21" s="159"/>
      <c r="C21" s="257" t="s">
        <v>616</v>
      </c>
      <c r="D21" s="258"/>
      <c r="E21" s="258"/>
      <c r="F21" s="258"/>
      <c r="G21" s="258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228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92" t="str">
        <f>C21</f>
        <v>sypaninou z vhodných hornin tř. 1 - 4 nebo materiálem, uloženým ve vzdálenosti do 30 m od vnějšího kraje objektu, pro jakoukoliv míru zhutnění,</v>
      </c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70">
        <v>8</v>
      </c>
      <c r="B22" s="171" t="s">
        <v>451</v>
      </c>
      <c r="C22" s="186" t="s">
        <v>452</v>
      </c>
      <c r="D22" s="172" t="s">
        <v>223</v>
      </c>
      <c r="E22" s="173">
        <v>7.6</v>
      </c>
      <c r="F22" s="174"/>
      <c r="G22" s="175">
        <f>ROUND(E22*F22,2)</f>
        <v>0</v>
      </c>
      <c r="H22" s="174"/>
      <c r="I22" s="175">
        <f>ROUND(E22*H22,2)</f>
        <v>0</v>
      </c>
      <c r="J22" s="174"/>
      <c r="K22" s="175">
        <f>ROUND(E22*J22,2)</f>
        <v>0</v>
      </c>
      <c r="L22" s="175">
        <v>21</v>
      </c>
      <c r="M22" s="175">
        <f>G22*(1+L22/100)</f>
        <v>0</v>
      </c>
      <c r="N22" s="173">
        <v>0</v>
      </c>
      <c r="O22" s="173">
        <f>ROUND(E22*N22,2)</f>
        <v>0</v>
      </c>
      <c r="P22" s="173">
        <v>0</v>
      </c>
      <c r="Q22" s="173">
        <f>ROUND(E22*P22,2)</f>
        <v>0</v>
      </c>
      <c r="R22" s="175" t="s">
        <v>453</v>
      </c>
      <c r="S22" s="175" t="s">
        <v>179</v>
      </c>
      <c r="T22" s="176" t="s">
        <v>179</v>
      </c>
      <c r="U22" s="161">
        <v>0.06</v>
      </c>
      <c r="V22" s="161">
        <f>ROUND(E22*U22,2)</f>
        <v>0.46</v>
      </c>
      <c r="W22" s="161"/>
      <c r="X22" s="161" t="s">
        <v>225</v>
      </c>
      <c r="Y22" s="161" t="s">
        <v>182</v>
      </c>
      <c r="Z22" s="151"/>
      <c r="AA22" s="151"/>
      <c r="AB22" s="151"/>
      <c r="AC22" s="151"/>
      <c r="AD22" s="151"/>
      <c r="AE22" s="151"/>
      <c r="AF22" s="151"/>
      <c r="AG22" s="151" t="s">
        <v>226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2" x14ac:dyDescent="0.2">
      <c r="A23" s="158"/>
      <c r="B23" s="159"/>
      <c r="C23" s="257" t="s">
        <v>454</v>
      </c>
      <c r="D23" s="258"/>
      <c r="E23" s="258"/>
      <c r="F23" s="258"/>
      <c r="G23" s="258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228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22.5" outlineLevel="1" x14ac:dyDescent="0.2">
      <c r="A24" s="170">
        <v>9</v>
      </c>
      <c r="B24" s="171" t="s">
        <v>458</v>
      </c>
      <c r="C24" s="186" t="s">
        <v>459</v>
      </c>
      <c r="D24" s="172" t="s">
        <v>223</v>
      </c>
      <c r="E24" s="173">
        <v>7.6</v>
      </c>
      <c r="F24" s="174"/>
      <c r="G24" s="175">
        <f>ROUND(E24*F24,2)</f>
        <v>0</v>
      </c>
      <c r="H24" s="174"/>
      <c r="I24" s="175">
        <f>ROUND(E24*H24,2)</f>
        <v>0</v>
      </c>
      <c r="J24" s="174"/>
      <c r="K24" s="175">
        <f>ROUND(E24*J24,2)</f>
        <v>0</v>
      </c>
      <c r="L24" s="175">
        <v>21</v>
      </c>
      <c r="M24" s="175">
        <f>G24*(1+L24/100)</f>
        <v>0</v>
      </c>
      <c r="N24" s="173">
        <v>0</v>
      </c>
      <c r="O24" s="173">
        <f>ROUND(E24*N24,2)</f>
        <v>0</v>
      </c>
      <c r="P24" s="173">
        <v>0</v>
      </c>
      <c r="Q24" s="173">
        <f>ROUND(E24*P24,2)</f>
        <v>0</v>
      </c>
      <c r="R24" s="175" t="s">
        <v>453</v>
      </c>
      <c r="S24" s="175" t="s">
        <v>179</v>
      </c>
      <c r="T24" s="176" t="s">
        <v>179</v>
      </c>
      <c r="U24" s="161">
        <v>3.5000000000000001E-3</v>
      </c>
      <c r="V24" s="161">
        <f>ROUND(E24*U24,2)</f>
        <v>0.03</v>
      </c>
      <c r="W24" s="161"/>
      <c r="X24" s="161" t="s">
        <v>225</v>
      </c>
      <c r="Y24" s="161" t="s">
        <v>182</v>
      </c>
      <c r="Z24" s="151"/>
      <c r="AA24" s="151"/>
      <c r="AB24" s="151"/>
      <c r="AC24" s="151"/>
      <c r="AD24" s="151"/>
      <c r="AE24" s="151"/>
      <c r="AF24" s="151"/>
      <c r="AG24" s="151" t="s">
        <v>226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2" x14ac:dyDescent="0.2">
      <c r="A25" s="158"/>
      <c r="B25" s="159"/>
      <c r="C25" s="257" t="s">
        <v>460</v>
      </c>
      <c r="D25" s="258"/>
      <c r="E25" s="258"/>
      <c r="F25" s="258"/>
      <c r="G25" s="258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61"/>
      <c r="Z25" s="151"/>
      <c r="AA25" s="151"/>
      <c r="AB25" s="151"/>
      <c r="AC25" s="151"/>
      <c r="AD25" s="151"/>
      <c r="AE25" s="151"/>
      <c r="AF25" s="151"/>
      <c r="AG25" s="151" t="s">
        <v>228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70">
        <v>10</v>
      </c>
      <c r="B26" s="171" t="s">
        <v>461</v>
      </c>
      <c r="C26" s="186" t="s">
        <v>462</v>
      </c>
      <c r="D26" s="172" t="s">
        <v>299</v>
      </c>
      <c r="E26" s="173">
        <v>1E-4</v>
      </c>
      <c r="F26" s="174"/>
      <c r="G26" s="175">
        <f>ROUND(E26*F26,2)</f>
        <v>0</v>
      </c>
      <c r="H26" s="174"/>
      <c r="I26" s="175">
        <f>ROUND(E26*H26,2)</f>
        <v>0</v>
      </c>
      <c r="J26" s="174"/>
      <c r="K26" s="175">
        <f>ROUND(E26*J26,2)</f>
        <v>0</v>
      </c>
      <c r="L26" s="175">
        <v>21</v>
      </c>
      <c r="M26" s="175">
        <f>G26*(1+L26/100)</f>
        <v>0</v>
      </c>
      <c r="N26" s="173">
        <v>0</v>
      </c>
      <c r="O26" s="173">
        <f>ROUND(E26*N26,2)</f>
        <v>0</v>
      </c>
      <c r="P26" s="173">
        <v>0</v>
      </c>
      <c r="Q26" s="173">
        <f>ROUND(E26*P26,2)</f>
        <v>0</v>
      </c>
      <c r="R26" s="175" t="s">
        <v>453</v>
      </c>
      <c r="S26" s="175" t="s">
        <v>179</v>
      </c>
      <c r="T26" s="176" t="s">
        <v>179</v>
      </c>
      <c r="U26" s="161">
        <v>21.428999999999998</v>
      </c>
      <c r="V26" s="161">
        <f>ROUND(E26*U26,2)</f>
        <v>0</v>
      </c>
      <c r="W26" s="161"/>
      <c r="X26" s="161" t="s">
        <v>225</v>
      </c>
      <c r="Y26" s="161" t="s">
        <v>182</v>
      </c>
      <c r="Z26" s="151"/>
      <c r="AA26" s="151"/>
      <c r="AB26" s="151"/>
      <c r="AC26" s="151"/>
      <c r="AD26" s="151"/>
      <c r="AE26" s="151"/>
      <c r="AF26" s="151"/>
      <c r="AG26" s="151" t="s">
        <v>226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2" x14ac:dyDescent="0.2">
      <c r="A27" s="158"/>
      <c r="B27" s="159"/>
      <c r="C27" s="257" t="s">
        <v>463</v>
      </c>
      <c r="D27" s="258"/>
      <c r="E27" s="258"/>
      <c r="F27" s="258"/>
      <c r="G27" s="258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228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70">
        <v>11</v>
      </c>
      <c r="B28" s="171" t="s">
        <v>464</v>
      </c>
      <c r="C28" s="186" t="s">
        <v>465</v>
      </c>
      <c r="D28" s="172" t="s">
        <v>223</v>
      </c>
      <c r="E28" s="173">
        <v>7.6</v>
      </c>
      <c r="F28" s="174"/>
      <c r="G28" s="175">
        <f>ROUND(E28*F28,2)</f>
        <v>0</v>
      </c>
      <c r="H28" s="174"/>
      <c r="I28" s="175">
        <f>ROUND(E28*H28,2)</f>
        <v>0</v>
      </c>
      <c r="J28" s="174"/>
      <c r="K28" s="175">
        <f>ROUND(E28*J28,2)</f>
        <v>0</v>
      </c>
      <c r="L28" s="175">
        <v>21</v>
      </c>
      <c r="M28" s="175">
        <f>G28*(1+L28/100)</f>
        <v>0</v>
      </c>
      <c r="N28" s="173">
        <v>0</v>
      </c>
      <c r="O28" s="173">
        <f>ROUND(E28*N28,2)</f>
        <v>0</v>
      </c>
      <c r="P28" s="173">
        <v>0</v>
      </c>
      <c r="Q28" s="173">
        <f>ROUND(E28*P28,2)</f>
        <v>0</v>
      </c>
      <c r="R28" s="175" t="s">
        <v>453</v>
      </c>
      <c r="S28" s="175" t="s">
        <v>179</v>
      </c>
      <c r="T28" s="176" t="s">
        <v>179</v>
      </c>
      <c r="U28" s="161">
        <v>1.0999999999999999E-2</v>
      </c>
      <c r="V28" s="161">
        <f>ROUND(E28*U28,2)</f>
        <v>0.08</v>
      </c>
      <c r="W28" s="161"/>
      <c r="X28" s="161" t="s">
        <v>225</v>
      </c>
      <c r="Y28" s="161" t="s">
        <v>182</v>
      </c>
      <c r="Z28" s="151"/>
      <c r="AA28" s="151"/>
      <c r="AB28" s="151"/>
      <c r="AC28" s="151"/>
      <c r="AD28" s="151"/>
      <c r="AE28" s="151"/>
      <c r="AF28" s="151"/>
      <c r="AG28" s="151" t="s">
        <v>226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2" x14ac:dyDescent="0.2">
      <c r="A29" s="158"/>
      <c r="B29" s="159"/>
      <c r="C29" s="257" t="s">
        <v>466</v>
      </c>
      <c r="D29" s="258"/>
      <c r="E29" s="258"/>
      <c r="F29" s="258"/>
      <c r="G29" s="258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228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92" t="str">
        <f>C29</f>
        <v>bez ohledu na způsob založení, tj. pokosení se shrabáním, naložením shrabků na dopravní prostředek s odvezením do 20 km a se složením,</v>
      </c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7">
        <v>12</v>
      </c>
      <c r="B30" s="178" t="s">
        <v>254</v>
      </c>
      <c r="C30" s="185" t="s">
        <v>255</v>
      </c>
      <c r="D30" s="179" t="s">
        <v>241</v>
      </c>
      <c r="E30" s="180">
        <v>39</v>
      </c>
      <c r="F30" s="181"/>
      <c r="G30" s="182">
        <f>ROUND(E30*F30,2)</f>
        <v>0</v>
      </c>
      <c r="H30" s="181"/>
      <c r="I30" s="182">
        <f>ROUND(E30*H30,2)</f>
        <v>0</v>
      </c>
      <c r="J30" s="181"/>
      <c r="K30" s="182">
        <f>ROUND(E30*J30,2)</f>
        <v>0</v>
      </c>
      <c r="L30" s="182">
        <v>21</v>
      </c>
      <c r="M30" s="182">
        <f>G30*(1+L30/100)</f>
        <v>0</v>
      </c>
      <c r="N30" s="180">
        <v>0</v>
      </c>
      <c r="O30" s="180">
        <f>ROUND(E30*N30,2)</f>
        <v>0</v>
      </c>
      <c r="P30" s="180">
        <v>0</v>
      </c>
      <c r="Q30" s="180">
        <f>ROUND(E30*P30,2)</f>
        <v>0</v>
      </c>
      <c r="R30" s="182" t="s">
        <v>242</v>
      </c>
      <c r="S30" s="182" t="s">
        <v>179</v>
      </c>
      <c r="T30" s="183" t="s">
        <v>179</v>
      </c>
      <c r="U30" s="161">
        <v>0</v>
      </c>
      <c r="V30" s="161">
        <f>ROUND(E30*U30,2)</f>
        <v>0</v>
      </c>
      <c r="W30" s="161"/>
      <c r="X30" s="161" t="s">
        <v>225</v>
      </c>
      <c r="Y30" s="161" t="s">
        <v>182</v>
      </c>
      <c r="Z30" s="151"/>
      <c r="AA30" s="151"/>
      <c r="AB30" s="151"/>
      <c r="AC30" s="151"/>
      <c r="AD30" s="151"/>
      <c r="AE30" s="151"/>
      <c r="AF30" s="151"/>
      <c r="AG30" s="151" t="s">
        <v>226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7">
        <v>13</v>
      </c>
      <c r="B31" s="178" t="s">
        <v>467</v>
      </c>
      <c r="C31" s="185" t="s">
        <v>468</v>
      </c>
      <c r="D31" s="179" t="s">
        <v>469</v>
      </c>
      <c r="E31" s="180">
        <v>0.2</v>
      </c>
      <c r="F31" s="181"/>
      <c r="G31" s="182">
        <f>ROUND(E31*F31,2)</f>
        <v>0</v>
      </c>
      <c r="H31" s="181"/>
      <c r="I31" s="182">
        <f>ROUND(E31*H31,2)</f>
        <v>0</v>
      </c>
      <c r="J31" s="181"/>
      <c r="K31" s="182">
        <f>ROUND(E31*J31,2)</f>
        <v>0</v>
      </c>
      <c r="L31" s="182">
        <v>21</v>
      </c>
      <c r="M31" s="182">
        <f>G31*(1+L31/100)</f>
        <v>0</v>
      </c>
      <c r="N31" s="180">
        <v>0</v>
      </c>
      <c r="O31" s="180">
        <f>ROUND(E31*N31,2)</f>
        <v>0</v>
      </c>
      <c r="P31" s="180">
        <v>0</v>
      </c>
      <c r="Q31" s="180">
        <f>ROUND(E31*P31,2)</f>
        <v>0</v>
      </c>
      <c r="R31" s="182" t="s">
        <v>293</v>
      </c>
      <c r="S31" s="182" t="s">
        <v>179</v>
      </c>
      <c r="T31" s="183" t="s">
        <v>179</v>
      </c>
      <c r="U31" s="161">
        <v>0</v>
      </c>
      <c r="V31" s="161">
        <f>ROUND(E31*U31,2)</f>
        <v>0</v>
      </c>
      <c r="W31" s="161"/>
      <c r="X31" s="161" t="s">
        <v>269</v>
      </c>
      <c r="Y31" s="161" t="s">
        <v>182</v>
      </c>
      <c r="Z31" s="151"/>
      <c r="AA31" s="151"/>
      <c r="AB31" s="151"/>
      <c r="AC31" s="151"/>
      <c r="AD31" s="151"/>
      <c r="AE31" s="151"/>
      <c r="AF31" s="151"/>
      <c r="AG31" s="151" t="s">
        <v>270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2.5" outlineLevel="1" x14ac:dyDescent="0.2">
      <c r="A32" s="177">
        <v>14</v>
      </c>
      <c r="B32" s="178" t="s">
        <v>470</v>
      </c>
      <c r="C32" s="185" t="s">
        <v>471</v>
      </c>
      <c r="D32" s="179" t="s">
        <v>472</v>
      </c>
      <c r="E32" s="180">
        <v>0.1</v>
      </c>
      <c r="F32" s="181"/>
      <c r="G32" s="182">
        <f>ROUND(E32*F32,2)</f>
        <v>0</v>
      </c>
      <c r="H32" s="181"/>
      <c r="I32" s="182">
        <f>ROUND(E32*H32,2)</f>
        <v>0</v>
      </c>
      <c r="J32" s="181"/>
      <c r="K32" s="182">
        <f>ROUND(E32*J32,2)</f>
        <v>0</v>
      </c>
      <c r="L32" s="182">
        <v>21</v>
      </c>
      <c r="M32" s="182">
        <f>G32*(1+L32/100)</f>
        <v>0</v>
      </c>
      <c r="N32" s="180">
        <v>0</v>
      </c>
      <c r="O32" s="180">
        <f>ROUND(E32*N32,2)</f>
        <v>0</v>
      </c>
      <c r="P32" s="180">
        <v>0</v>
      </c>
      <c r="Q32" s="180">
        <f>ROUND(E32*P32,2)</f>
        <v>0</v>
      </c>
      <c r="R32" s="182" t="s">
        <v>293</v>
      </c>
      <c r="S32" s="182" t="s">
        <v>179</v>
      </c>
      <c r="T32" s="183" t="s">
        <v>179</v>
      </c>
      <c r="U32" s="161">
        <v>0</v>
      </c>
      <c r="V32" s="161">
        <f>ROUND(E32*U32,2)</f>
        <v>0</v>
      </c>
      <c r="W32" s="161"/>
      <c r="X32" s="161" t="s">
        <v>269</v>
      </c>
      <c r="Y32" s="161" t="s">
        <v>182</v>
      </c>
      <c r="Z32" s="151"/>
      <c r="AA32" s="151"/>
      <c r="AB32" s="151"/>
      <c r="AC32" s="151"/>
      <c r="AD32" s="151"/>
      <c r="AE32" s="151"/>
      <c r="AF32" s="151"/>
      <c r="AG32" s="151" t="s">
        <v>270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7">
        <v>15</v>
      </c>
      <c r="B33" s="178" t="s">
        <v>309</v>
      </c>
      <c r="C33" s="185" t="s">
        <v>310</v>
      </c>
      <c r="D33" s="179" t="s">
        <v>241</v>
      </c>
      <c r="E33" s="180">
        <v>12</v>
      </c>
      <c r="F33" s="181"/>
      <c r="G33" s="182">
        <f>ROUND(E33*F33,2)</f>
        <v>0</v>
      </c>
      <c r="H33" s="181"/>
      <c r="I33" s="182">
        <f>ROUND(E33*H33,2)</f>
        <v>0</v>
      </c>
      <c r="J33" s="181"/>
      <c r="K33" s="182">
        <f>ROUND(E33*J33,2)</f>
        <v>0</v>
      </c>
      <c r="L33" s="182">
        <v>21</v>
      </c>
      <c r="M33" s="182">
        <f>G33*(1+L33/100)</f>
        <v>0</v>
      </c>
      <c r="N33" s="180">
        <v>0</v>
      </c>
      <c r="O33" s="180">
        <f>ROUND(E33*N33,2)</f>
        <v>0</v>
      </c>
      <c r="P33" s="180">
        <v>0</v>
      </c>
      <c r="Q33" s="180">
        <f>ROUND(E33*P33,2)</f>
        <v>0</v>
      </c>
      <c r="R33" s="182"/>
      <c r="S33" s="182" t="s">
        <v>179</v>
      </c>
      <c r="T33" s="183" t="s">
        <v>179</v>
      </c>
      <c r="U33" s="161">
        <v>1.32</v>
      </c>
      <c r="V33" s="161">
        <f>ROUND(E33*U33,2)</f>
        <v>15.84</v>
      </c>
      <c r="W33" s="161"/>
      <c r="X33" s="161" t="s">
        <v>225</v>
      </c>
      <c r="Y33" s="161" t="s">
        <v>182</v>
      </c>
      <c r="Z33" s="151"/>
      <c r="AA33" s="151"/>
      <c r="AB33" s="151"/>
      <c r="AC33" s="151"/>
      <c r="AD33" s="151"/>
      <c r="AE33" s="151"/>
      <c r="AF33" s="151"/>
      <c r="AG33" s="151" t="s">
        <v>226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7">
        <v>16</v>
      </c>
      <c r="B34" s="178" t="s">
        <v>311</v>
      </c>
      <c r="C34" s="185" t="s">
        <v>312</v>
      </c>
      <c r="D34" s="179" t="s">
        <v>223</v>
      </c>
      <c r="E34" s="180">
        <v>100</v>
      </c>
      <c r="F34" s="181"/>
      <c r="G34" s="182">
        <f>ROUND(E34*F34,2)</f>
        <v>0</v>
      </c>
      <c r="H34" s="181"/>
      <c r="I34" s="182">
        <f>ROUND(E34*H34,2)</f>
        <v>0</v>
      </c>
      <c r="J34" s="181"/>
      <c r="K34" s="182">
        <f>ROUND(E34*J34,2)</f>
        <v>0</v>
      </c>
      <c r="L34" s="182">
        <v>21</v>
      </c>
      <c r="M34" s="182">
        <f>G34*(1+L34/100)</f>
        <v>0</v>
      </c>
      <c r="N34" s="180">
        <v>0</v>
      </c>
      <c r="O34" s="180">
        <f>ROUND(E34*N34,2)</f>
        <v>0</v>
      </c>
      <c r="P34" s="180">
        <v>0</v>
      </c>
      <c r="Q34" s="180">
        <f>ROUND(E34*P34,2)</f>
        <v>0</v>
      </c>
      <c r="R34" s="182"/>
      <c r="S34" s="182" t="s">
        <v>179</v>
      </c>
      <c r="T34" s="183" t="s">
        <v>179</v>
      </c>
      <c r="U34" s="161">
        <v>0.14199999999999999</v>
      </c>
      <c r="V34" s="161">
        <f>ROUND(E34*U34,2)</f>
        <v>14.2</v>
      </c>
      <c r="W34" s="161"/>
      <c r="X34" s="161" t="s">
        <v>225</v>
      </c>
      <c r="Y34" s="161" t="s">
        <v>182</v>
      </c>
      <c r="Z34" s="151"/>
      <c r="AA34" s="151"/>
      <c r="AB34" s="151"/>
      <c r="AC34" s="151"/>
      <c r="AD34" s="151"/>
      <c r="AE34" s="151"/>
      <c r="AF34" s="151"/>
      <c r="AG34" s="151" t="s">
        <v>226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x14ac:dyDescent="0.2">
      <c r="A35" s="163" t="s">
        <v>174</v>
      </c>
      <c r="B35" s="164" t="s">
        <v>112</v>
      </c>
      <c r="C35" s="184" t="s">
        <v>113</v>
      </c>
      <c r="D35" s="165"/>
      <c r="E35" s="166"/>
      <c r="F35" s="167"/>
      <c r="G35" s="167">
        <f>SUMIF(AG36:AG37,"&lt;&gt;NOR",G36:G37)</f>
        <v>0</v>
      </c>
      <c r="H35" s="167"/>
      <c r="I35" s="167">
        <f>SUM(I36:I37)</f>
        <v>0</v>
      </c>
      <c r="J35" s="167"/>
      <c r="K35" s="167">
        <f>SUM(K36:K37)</f>
        <v>0</v>
      </c>
      <c r="L35" s="167"/>
      <c r="M35" s="167">
        <f>SUM(M36:M37)</f>
        <v>0</v>
      </c>
      <c r="N35" s="166"/>
      <c r="O35" s="166">
        <f>SUM(O36:O37)</f>
        <v>0</v>
      </c>
      <c r="P35" s="166"/>
      <c r="Q35" s="166">
        <f>SUM(Q36:Q37)</f>
        <v>0</v>
      </c>
      <c r="R35" s="167"/>
      <c r="S35" s="167"/>
      <c r="T35" s="168"/>
      <c r="U35" s="162"/>
      <c r="V35" s="162">
        <f>SUM(V36:V37)</f>
        <v>0.46</v>
      </c>
      <c r="W35" s="162"/>
      <c r="X35" s="162"/>
      <c r="Y35" s="162"/>
      <c r="AG35" t="s">
        <v>175</v>
      </c>
    </row>
    <row r="36" spans="1:60" ht="22.5" outlineLevel="1" x14ac:dyDescent="0.2">
      <c r="A36" s="170">
        <v>17</v>
      </c>
      <c r="B36" s="171" t="s">
        <v>257</v>
      </c>
      <c r="C36" s="186" t="s">
        <v>258</v>
      </c>
      <c r="D36" s="172" t="s">
        <v>223</v>
      </c>
      <c r="E36" s="173">
        <v>92.4</v>
      </c>
      <c r="F36" s="174"/>
      <c r="G36" s="175">
        <f>ROUND(E36*F36,2)</f>
        <v>0</v>
      </c>
      <c r="H36" s="174"/>
      <c r="I36" s="175">
        <f>ROUND(E36*H36,2)</f>
        <v>0</v>
      </c>
      <c r="J36" s="174"/>
      <c r="K36" s="175">
        <f>ROUND(E36*J36,2)</f>
        <v>0</v>
      </c>
      <c r="L36" s="175">
        <v>21</v>
      </c>
      <c r="M36" s="175">
        <f>G36*(1+L36/100)</f>
        <v>0</v>
      </c>
      <c r="N36" s="173">
        <v>0</v>
      </c>
      <c r="O36" s="173">
        <f>ROUND(E36*N36,2)</f>
        <v>0</v>
      </c>
      <c r="P36" s="173">
        <v>0</v>
      </c>
      <c r="Q36" s="173">
        <f>ROUND(E36*P36,2)</f>
        <v>0</v>
      </c>
      <c r="R36" s="175" t="s">
        <v>242</v>
      </c>
      <c r="S36" s="175" t="s">
        <v>179</v>
      </c>
      <c r="T36" s="176" t="s">
        <v>179</v>
      </c>
      <c r="U36" s="161">
        <v>5.0000000000000001E-3</v>
      </c>
      <c r="V36" s="161">
        <f>ROUND(E36*U36,2)</f>
        <v>0.46</v>
      </c>
      <c r="W36" s="161"/>
      <c r="X36" s="161" t="s">
        <v>225</v>
      </c>
      <c r="Y36" s="161" t="s">
        <v>182</v>
      </c>
      <c r="Z36" s="151"/>
      <c r="AA36" s="151"/>
      <c r="AB36" s="151"/>
      <c r="AC36" s="151"/>
      <c r="AD36" s="151"/>
      <c r="AE36" s="151"/>
      <c r="AF36" s="151"/>
      <c r="AG36" s="151" t="s">
        <v>226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2" x14ac:dyDescent="0.2">
      <c r="A37" s="158"/>
      <c r="B37" s="159"/>
      <c r="C37" s="257" t="s">
        <v>259</v>
      </c>
      <c r="D37" s="258"/>
      <c r="E37" s="258"/>
      <c r="F37" s="258"/>
      <c r="G37" s="258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228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92" t="str">
        <f>C37</f>
        <v>z rostlé horniny tř.1 - 4 pod násypy z hornin soudržných do 92% PS a hornin nesoudržných sypkých relativní ulehlosti I(d) do 0,8</v>
      </c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3" t="s">
        <v>174</v>
      </c>
      <c r="B38" s="164" t="s">
        <v>118</v>
      </c>
      <c r="C38" s="184" t="s">
        <v>119</v>
      </c>
      <c r="D38" s="165"/>
      <c r="E38" s="166"/>
      <c r="F38" s="167"/>
      <c r="G38" s="167">
        <f>SUMIF(AG39:AG46,"&lt;&gt;NOR",G39:G46)</f>
        <v>0</v>
      </c>
      <c r="H38" s="167"/>
      <c r="I38" s="167">
        <f>SUM(I39:I46)</f>
        <v>0</v>
      </c>
      <c r="J38" s="167"/>
      <c r="K38" s="167">
        <f>SUM(K39:K46)</f>
        <v>0</v>
      </c>
      <c r="L38" s="167"/>
      <c r="M38" s="167">
        <f>SUM(M39:M46)</f>
        <v>0</v>
      </c>
      <c r="N38" s="166"/>
      <c r="O38" s="166">
        <f>SUM(O39:O46)</f>
        <v>68.960000000000008</v>
      </c>
      <c r="P38" s="166"/>
      <c r="Q38" s="166">
        <f>SUM(Q39:Q46)</f>
        <v>0</v>
      </c>
      <c r="R38" s="167"/>
      <c r="S38" s="167"/>
      <c r="T38" s="168"/>
      <c r="U38" s="162"/>
      <c r="V38" s="162">
        <f>SUM(V39:V46)</f>
        <v>49.620000000000005</v>
      </c>
      <c r="W38" s="162"/>
      <c r="X38" s="162"/>
      <c r="Y38" s="162"/>
      <c r="AG38" t="s">
        <v>175</v>
      </c>
    </row>
    <row r="39" spans="1:60" ht="22.5" outlineLevel="1" x14ac:dyDescent="0.2">
      <c r="A39" s="170">
        <v>18</v>
      </c>
      <c r="B39" s="171" t="s">
        <v>277</v>
      </c>
      <c r="C39" s="186" t="s">
        <v>278</v>
      </c>
      <c r="D39" s="172" t="s">
        <v>223</v>
      </c>
      <c r="E39" s="173">
        <v>92.4</v>
      </c>
      <c r="F39" s="174"/>
      <c r="G39" s="175">
        <f>ROUND(E39*F39,2)</f>
        <v>0</v>
      </c>
      <c r="H39" s="174"/>
      <c r="I39" s="175">
        <f>ROUND(E39*H39,2)</f>
        <v>0</v>
      </c>
      <c r="J39" s="174"/>
      <c r="K39" s="175">
        <f>ROUND(E39*J39,2)</f>
        <v>0</v>
      </c>
      <c r="L39" s="175">
        <v>21</v>
      </c>
      <c r="M39" s="175">
        <f>G39*(1+L39/100)</f>
        <v>0</v>
      </c>
      <c r="N39" s="173">
        <v>0.36834</v>
      </c>
      <c r="O39" s="173">
        <f>ROUND(E39*N39,2)</f>
        <v>34.03</v>
      </c>
      <c r="P39" s="173">
        <v>0</v>
      </c>
      <c r="Q39" s="173">
        <f>ROUND(E39*P39,2)</f>
        <v>0</v>
      </c>
      <c r="R39" s="175" t="s">
        <v>224</v>
      </c>
      <c r="S39" s="175" t="s">
        <v>179</v>
      </c>
      <c r="T39" s="176" t="s">
        <v>179</v>
      </c>
      <c r="U39" s="161">
        <v>3.3000000000000002E-2</v>
      </c>
      <c r="V39" s="161">
        <f>ROUND(E39*U39,2)</f>
        <v>3.05</v>
      </c>
      <c r="W39" s="161"/>
      <c r="X39" s="161" t="s">
        <v>225</v>
      </c>
      <c r="Y39" s="161" t="s">
        <v>182</v>
      </c>
      <c r="Z39" s="151"/>
      <c r="AA39" s="151"/>
      <c r="AB39" s="151"/>
      <c r="AC39" s="151"/>
      <c r="AD39" s="151"/>
      <c r="AE39" s="151"/>
      <c r="AF39" s="151"/>
      <c r="AG39" s="151" t="s">
        <v>263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2" x14ac:dyDescent="0.2">
      <c r="A40" s="158"/>
      <c r="B40" s="159"/>
      <c r="C40" s="257" t="s">
        <v>279</v>
      </c>
      <c r="D40" s="258"/>
      <c r="E40" s="258"/>
      <c r="F40" s="258"/>
      <c r="G40" s="258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61"/>
      <c r="Z40" s="151"/>
      <c r="AA40" s="151"/>
      <c r="AB40" s="151"/>
      <c r="AC40" s="151"/>
      <c r="AD40" s="151"/>
      <c r="AE40" s="151"/>
      <c r="AF40" s="151"/>
      <c r="AG40" s="151" t="s">
        <v>228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ht="22.5" outlineLevel="1" x14ac:dyDescent="0.2">
      <c r="A41" s="177">
        <v>19</v>
      </c>
      <c r="B41" s="178" t="s">
        <v>282</v>
      </c>
      <c r="C41" s="185" t="s">
        <v>283</v>
      </c>
      <c r="D41" s="179" t="s">
        <v>223</v>
      </c>
      <c r="E41" s="180">
        <v>92.4</v>
      </c>
      <c r="F41" s="181"/>
      <c r="G41" s="182">
        <f>ROUND(E41*F41,2)</f>
        <v>0</v>
      </c>
      <c r="H41" s="181"/>
      <c r="I41" s="182">
        <f>ROUND(E41*H41,2)</f>
        <v>0</v>
      </c>
      <c r="J41" s="181"/>
      <c r="K41" s="182">
        <f>ROUND(E41*J41,2)</f>
        <v>0</v>
      </c>
      <c r="L41" s="182">
        <v>21</v>
      </c>
      <c r="M41" s="182">
        <f>G41*(1+L41/100)</f>
        <v>0</v>
      </c>
      <c r="N41" s="180">
        <v>0.378</v>
      </c>
      <c r="O41" s="180">
        <f>ROUND(E41*N41,2)</f>
        <v>34.93</v>
      </c>
      <c r="P41" s="180">
        <v>0</v>
      </c>
      <c r="Q41" s="180">
        <f>ROUND(E41*P41,2)</f>
        <v>0</v>
      </c>
      <c r="R41" s="182" t="s">
        <v>224</v>
      </c>
      <c r="S41" s="182" t="s">
        <v>179</v>
      </c>
      <c r="T41" s="183" t="s">
        <v>179</v>
      </c>
      <c r="U41" s="161">
        <v>2.5999999999999999E-2</v>
      </c>
      <c r="V41" s="161">
        <f>ROUND(E41*U41,2)</f>
        <v>2.4</v>
      </c>
      <c r="W41" s="161"/>
      <c r="X41" s="161" t="s">
        <v>225</v>
      </c>
      <c r="Y41" s="161" t="s">
        <v>182</v>
      </c>
      <c r="Z41" s="151"/>
      <c r="AA41" s="151"/>
      <c r="AB41" s="151"/>
      <c r="AC41" s="151"/>
      <c r="AD41" s="151"/>
      <c r="AE41" s="151"/>
      <c r="AF41" s="151"/>
      <c r="AG41" s="151" t="s">
        <v>263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70">
        <v>20</v>
      </c>
      <c r="B42" s="171" t="s">
        <v>617</v>
      </c>
      <c r="C42" s="186" t="s">
        <v>618</v>
      </c>
      <c r="D42" s="172" t="s">
        <v>223</v>
      </c>
      <c r="E42" s="173">
        <v>97.02</v>
      </c>
      <c r="F42" s="174"/>
      <c r="G42" s="175">
        <f>ROUND(E42*F42,2)</f>
        <v>0</v>
      </c>
      <c r="H42" s="174"/>
      <c r="I42" s="175">
        <f>ROUND(E42*H42,2)</f>
        <v>0</v>
      </c>
      <c r="J42" s="174"/>
      <c r="K42" s="175">
        <f>ROUND(E42*J42,2)</f>
        <v>0</v>
      </c>
      <c r="L42" s="175">
        <v>21</v>
      </c>
      <c r="M42" s="175">
        <f>G42*(1+L42/100)</f>
        <v>0</v>
      </c>
      <c r="N42" s="173">
        <v>0</v>
      </c>
      <c r="O42" s="173">
        <f>ROUND(E42*N42,2)</f>
        <v>0</v>
      </c>
      <c r="P42" s="173">
        <v>0</v>
      </c>
      <c r="Q42" s="173">
        <f>ROUND(E42*P42,2)</f>
        <v>0</v>
      </c>
      <c r="R42" s="175" t="s">
        <v>293</v>
      </c>
      <c r="S42" s="175" t="s">
        <v>179</v>
      </c>
      <c r="T42" s="176" t="s">
        <v>179</v>
      </c>
      <c r="U42" s="161">
        <v>0</v>
      </c>
      <c r="V42" s="161">
        <f>ROUND(E42*U42,2)</f>
        <v>0</v>
      </c>
      <c r="W42" s="161"/>
      <c r="X42" s="161" t="s">
        <v>269</v>
      </c>
      <c r="Y42" s="161" t="s">
        <v>182</v>
      </c>
      <c r="Z42" s="151"/>
      <c r="AA42" s="151"/>
      <c r="AB42" s="151"/>
      <c r="AC42" s="151"/>
      <c r="AD42" s="151"/>
      <c r="AE42" s="151"/>
      <c r="AF42" s="151"/>
      <c r="AG42" s="151" t="s">
        <v>270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2" x14ac:dyDescent="0.2">
      <c r="A43" s="158"/>
      <c r="B43" s="159"/>
      <c r="C43" s="193" t="s">
        <v>619</v>
      </c>
      <c r="D43" s="190"/>
      <c r="E43" s="191"/>
      <c r="F43" s="161"/>
      <c r="G43" s="161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1"/>
      <c r="AA43" s="151"/>
      <c r="AB43" s="151"/>
      <c r="AC43" s="151"/>
      <c r="AD43" s="151"/>
      <c r="AE43" s="151"/>
      <c r="AF43" s="151"/>
      <c r="AG43" s="151" t="s">
        <v>230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3" x14ac:dyDescent="0.2">
      <c r="A44" s="158"/>
      <c r="B44" s="159"/>
      <c r="C44" s="193" t="s">
        <v>620</v>
      </c>
      <c r="D44" s="190"/>
      <c r="E44" s="191">
        <v>97.02</v>
      </c>
      <c r="F44" s="161"/>
      <c r="G44" s="161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230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70">
        <v>21</v>
      </c>
      <c r="B45" s="171" t="s">
        <v>319</v>
      </c>
      <c r="C45" s="186" t="s">
        <v>320</v>
      </c>
      <c r="D45" s="172" t="s">
        <v>223</v>
      </c>
      <c r="E45" s="173">
        <v>92.4</v>
      </c>
      <c r="F45" s="174"/>
      <c r="G45" s="175">
        <f>ROUND(E45*F45,2)</f>
        <v>0</v>
      </c>
      <c r="H45" s="174"/>
      <c r="I45" s="175">
        <f>ROUND(E45*H45,2)</f>
        <v>0</v>
      </c>
      <c r="J45" s="174"/>
      <c r="K45" s="175">
        <f>ROUND(E45*J45,2)</f>
        <v>0</v>
      </c>
      <c r="L45" s="175">
        <v>21</v>
      </c>
      <c r="M45" s="175">
        <f>G45*(1+L45/100)</f>
        <v>0</v>
      </c>
      <c r="N45" s="173">
        <v>0</v>
      </c>
      <c r="O45" s="173">
        <f>ROUND(E45*N45,2)</f>
        <v>0</v>
      </c>
      <c r="P45" s="173">
        <v>0</v>
      </c>
      <c r="Q45" s="173">
        <f>ROUND(E45*P45,2)</f>
        <v>0</v>
      </c>
      <c r="R45" s="175" t="s">
        <v>224</v>
      </c>
      <c r="S45" s="175" t="s">
        <v>179</v>
      </c>
      <c r="T45" s="176" t="s">
        <v>179</v>
      </c>
      <c r="U45" s="161">
        <v>0.47799999999999998</v>
      </c>
      <c r="V45" s="161">
        <f>ROUND(E45*U45,2)</f>
        <v>44.17</v>
      </c>
      <c r="W45" s="161"/>
      <c r="X45" s="161" t="s">
        <v>225</v>
      </c>
      <c r="Y45" s="161" t="s">
        <v>182</v>
      </c>
      <c r="Z45" s="151"/>
      <c r="AA45" s="151"/>
      <c r="AB45" s="151"/>
      <c r="AC45" s="151"/>
      <c r="AD45" s="151"/>
      <c r="AE45" s="151"/>
      <c r="AF45" s="151"/>
      <c r="AG45" s="151" t="s">
        <v>226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ht="22.5" outlineLevel="2" x14ac:dyDescent="0.2">
      <c r="A46" s="158"/>
      <c r="B46" s="159"/>
      <c r="C46" s="257" t="s">
        <v>315</v>
      </c>
      <c r="D46" s="258"/>
      <c r="E46" s="258"/>
      <c r="F46" s="258"/>
      <c r="G46" s="258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1"/>
      <c r="AA46" s="151"/>
      <c r="AB46" s="151"/>
      <c r="AC46" s="151"/>
      <c r="AD46" s="151"/>
      <c r="AE46" s="151"/>
      <c r="AF46" s="151"/>
      <c r="AG46" s="151" t="s">
        <v>228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92" t="str">
        <f>C46</f>
        <v>s provedením lože z kameniva drceného, s vyplněním spár, s dvojitým hutněním a se smetením přebytečného materiálu na krajnici. S dodáním hmot pro lože a výplň spár.</v>
      </c>
      <c r="BB46" s="151"/>
      <c r="BC46" s="151"/>
      <c r="BD46" s="151"/>
      <c r="BE46" s="151"/>
      <c r="BF46" s="151"/>
      <c r="BG46" s="151"/>
      <c r="BH46" s="151"/>
    </row>
    <row r="47" spans="1:60" x14ac:dyDescent="0.2">
      <c r="A47" s="163" t="s">
        <v>174</v>
      </c>
      <c r="B47" s="164" t="s">
        <v>122</v>
      </c>
      <c r="C47" s="184" t="s">
        <v>123</v>
      </c>
      <c r="D47" s="165"/>
      <c r="E47" s="166"/>
      <c r="F47" s="167"/>
      <c r="G47" s="167">
        <f>SUMIF(AG48:AG53,"&lt;&gt;NOR",G48:G53)</f>
        <v>0</v>
      </c>
      <c r="H47" s="167"/>
      <c r="I47" s="167">
        <f>SUM(I48:I53)</f>
        <v>0</v>
      </c>
      <c r="J47" s="167"/>
      <c r="K47" s="167">
        <f>SUM(K48:K53)</f>
        <v>0</v>
      </c>
      <c r="L47" s="167"/>
      <c r="M47" s="167">
        <f>SUM(M48:M53)</f>
        <v>0</v>
      </c>
      <c r="N47" s="166"/>
      <c r="O47" s="166">
        <f>SUM(O48:O53)</f>
        <v>0</v>
      </c>
      <c r="P47" s="166"/>
      <c r="Q47" s="166">
        <f>SUM(Q48:Q53)</f>
        <v>0</v>
      </c>
      <c r="R47" s="167"/>
      <c r="S47" s="167"/>
      <c r="T47" s="168"/>
      <c r="U47" s="162"/>
      <c r="V47" s="162">
        <f>SUM(V48:V53)</f>
        <v>14.25</v>
      </c>
      <c r="W47" s="162"/>
      <c r="X47" s="162"/>
      <c r="Y47" s="162"/>
      <c r="AG47" t="s">
        <v>175</v>
      </c>
    </row>
    <row r="48" spans="1:60" outlineLevel="1" x14ac:dyDescent="0.2">
      <c r="A48" s="170">
        <v>22</v>
      </c>
      <c r="B48" s="171" t="s">
        <v>621</v>
      </c>
      <c r="C48" s="186" t="s">
        <v>622</v>
      </c>
      <c r="D48" s="172" t="s">
        <v>290</v>
      </c>
      <c r="E48" s="173">
        <v>55</v>
      </c>
      <c r="F48" s="174"/>
      <c r="G48" s="175">
        <f>ROUND(E48*F48,2)</f>
        <v>0</v>
      </c>
      <c r="H48" s="174"/>
      <c r="I48" s="175">
        <f>ROUND(E48*H48,2)</f>
        <v>0</v>
      </c>
      <c r="J48" s="174"/>
      <c r="K48" s="175">
        <f>ROUND(E48*J48,2)</f>
        <v>0</v>
      </c>
      <c r="L48" s="175">
        <v>21</v>
      </c>
      <c r="M48" s="175">
        <f>G48*(1+L48/100)</f>
        <v>0</v>
      </c>
      <c r="N48" s="173">
        <v>0</v>
      </c>
      <c r="O48" s="173">
        <f>ROUND(E48*N48,2)</f>
        <v>0</v>
      </c>
      <c r="P48" s="173">
        <v>0</v>
      </c>
      <c r="Q48" s="173">
        <f>ROUND(E48*P48,2)</f>
        <v>0</v>
      </c>
      <c r="R48" s="175" t="s">
        <v>293</v>
      </c>
      <c r="S48" s="175" t="s">
        <v>179</v>
      </c>
      <c r="T48" s="176" t="s">
        <v>179</v>
      </c>
      <c r="U48" s="161">
        <v>0</v>
      </c>
      <c r="V48" s="161">
        <f>ROUND(E48*U48,2)</f>
        <v>0</v>
      </c>
      <c r="W48" s="161"/>
      <c r="X48" s="161" t="s">
        <v>269</v>
      </c>
      <c r="Y48" s="161" t="s">
        <v>182</v>
      </c>
      <c r="Z48" s="151"/>
      <c r="AA48" s="151"/>
      <c r="AB48" s="151"/>
      <c r="AC48" s="151"/>
      <c r="AD48" s="151"/>
      <c r="AE48" s="151"/>
      <c r="AF48" s="151"/>
      <c r="AG48" s="151" t="s">
        <v>270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2" x14ac:dyDescent="0.2">
      <c r="A49" s="158"/>
      <c r="B49" s="159"/>
      <c r="C49" s="193" t="s">
        <v>623</v>
      </c>
      <c r="D49" s="190"/>
      <c r="E49" s="191"/>
      <c r="F49" s="161"/>
      <c r="G49" s="161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1"/>
      <c r="AA49" s="151"/>
      <c r="AB49" s="151"/>
      <c r="AC49" s="151"/>
      <c r="AD49" s="151"/>
      <c r="AE49" s="151"/>
      <c r="AF49" s="151"/>
      <c r="AG49" s="151" t="s">
        <v>230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3" x14ac:dyDescent="0.2">
      <c r="A50" s="158"/>
      <c r="B50" s="159"/>
      <c r="C50" s="193" t="s">
        <v>624</v>
      </c>
      <c r="D50" s="190"/>
      <c r="E50" s="191"/>
      <c r="F50" s="161"/>
      <c r="G50" s="161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230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3" x14ac:dyDescent="0.2">
      <c r="A51" s="158"/>
      <c r="B51" s="159"/>
      <c r="C51" s="193" t="s">
        <v>625</v>
      </c>
      <c r="D51" s="190"/>
      <c r="E51" s="191">
        <v>55</v>
      </c>
      <c r="F51" s="161"/>
      <c r="G51" s="161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61"/>
      <c r="Z51" s="151"/>
      <c r="AA51" s="151"/>
      <c r="AB51" s="151"/>
      <c r="AC51" s="151"/>
      <c r="AD51" s="151"/>
      <c r="AE51" s="151"/>
      <c r="AF51" s="151"/>
      <c r="AG51" s="151" t="s">
        <v>230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ht="22.5" outlineLevel="1" x14ac:dyDescent="0.2">
      <c r="A52" s="170">
        <v>23</v>
      </c>
      <c r="B52" s="171" t="s">
        <v>294</v>
      </c>
      <c r="C52" s="186" t="s">
        <v>295</v>
      </c>
      <c r="D52" s="172" t="s">
        <v>237</v>
      </c>
      <c r="E52" s="173">
        <v>52.4</v>
      </c>
      <c r="F52" s="174"/>
      <c r="G52" s="175">
        <f>ROUND(E52*F52,2)</f>
        <v>0</v>
      </c>
      <c r="H52" s="174"/>
      <c r="I52" s="175">
        <f>ROUND(E52*H52,2)</f>
        <v>0</v>
      </c>
      <c r="J52" s="174"/>
      <c r="K52" s="175">
        <f>ROUND(E52*J52,2)</f>
        <v>0</v>
      </c>
      <c r="L52" s="175">
        <v>21</v>
      </c>
      <c r="M52" s="175">
        <f>G52*(1+L52/100)</f>
        <v>0</v>
      </c>
      <c r="N52" s="173">
        <v>0</v>
      </c>
      <c r="O52" s="173">
        <f>ROUND(E52*N52,2)</f>
        <v>0</v>
      </c>
      <c r="P52" s="173">
        <v>0</v>
      </c>
      <c r="Q52" s="173">
        <f>ROUND(E52*P52,2)</f>
        <v>0</v>
      </c>
      <c r="R52" s="175" t="s">
        <v>224</v>
      </c>
      <c r="S52" s="175" t="s">
        <v>179</v>
      </c>
      <c r="T52" s="176" t="s">
        <v>179</v>
      </c>
      <c r="U52" s="161">
        <v>0.27200000000000002</v>
      </c>
      <c r="V52" s="161">
        <f>ROUND(E52*U52,2)</f>
        <v>14.25</v>
      </c>
      <c r="W52" s="161"/>
      <c r="X52" s="161" t="s">
        <v>225</v>
      </c>
      <c r="Y52" s="161" t="s">
        <v>182</v>
      </c>
      <c r="Z52" s="151"/>
      <c r="AA52" s="151"/>
      <c r="AB52" s="151"/>
      <c r="AC52" s="151"/>
      <c r="AD52" s="151"/>
      <c r="AE52" s="151"/>
      <c r="AF52" s="151"/>
      <c r="AG52" s="151" t="s">
        <v>226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2" x14ac:dyDescent="0.2">
      <c r="A53" s="158"/>
      <c r="B53" s="159"/>
      <c r="C53" s="257" t="s">
        <v>296</v>
      </c>
      <c r="D53" s="258"/>
      <c r="E53" s="258"/>
      <c r="F53" s="258"/>
      <c r="G53" s="258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61"/>
      <c r="Z53" s="151"/>
      <c r="AA53" s="151"/>
      <c r="AB53" s="151"/>
      <c r="AC53" s="151"/>
      <c r="AD53" s="151"/>
      <c r="AE53" s="151"/>
      <c r="AF53" s="151"/>
      <c r="AG53" s="151" t="s">
        <v>228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x14ac:dyDescent="0.2">
      <c r="A54" s="163" t="s">
        <v>174</v>
      </c>
      <c r="B54" s="164" t="s">
        <v>128</v>
      </c>
      <c r="C54" s="184" t="s">
        <v>129</v>
      </c>
      <c r="D54" s="165"/>
      <c r="E54" s="166"/>
      <c r="F54" s="167"/>
      <c r="G54" s="167">
        <f>SUMIF(AG55:AG69,"&lt;&gt;NOR",G55:G69)</f>
        <v>0</v>
      </c>
      <c r="H54" s="167"/>
      <c r="I54" s="167">
        <f>SUM(I55:I69)</f>
        <v>0</v>
      </c>
      <c r="J54" s="167"/>
      <c r="K54" s="167">
        <f>SUM(K55:K69)</f>
        <v>0</v>
      </c>
      <c r="L54" s="167"/>
      <c r="M54" s="167">
        <f>SUM(M55:M69)</f>
        <v>0</v>
      </c>
      <c r="N54" s="166"/>
      <c r="O54" s="166">
        <f>SUM(O55:O69)</f>
        <v>0</v>
      </c>
      <c r="P54" s="166"/>
      <c r="Q54" s="166">
        <f>SUM(Q55:Q69)</f>
        <v>0</v>
      </c>
      <c r="R54" s="167"/>
      <c r="S54" s="167"/>
      <c r="T54" s="168"/>
      <c r="U54" s="162"/>
      <c r="V54" s="162">
        <f>SUM(V55:V69)</f>
        <v>46.44</v>
      </c>
      <c r="W54" s="162"/>
      <c r="X54" s="162"/>
      <c r="Y54" s="162"/>
      <c r="AG54" t="s">
        <v>175</v>
      </c>
    </row>
    <row r="55" spans="1:60" outlineLevel="1" x14ac:dyDescent="0.2">
      <c r="A55" s="170">
        <v>24</v>
      </c>
      <c r="B55" s="171" t="s">
        <v>297</v>
      </c>
      <c r="C55" s="186" t="s">
        <v>298</v>
      </c>
      <c r="D55" s="172" t="s">
        <v>299</v>
      </c>
      <c r="E55" s="173">
        <v>119.08251</v>
      </c>
      <c r="F55" s="174"/>
      <c r="G55" s="175">
        <f>ROUND(E55*F55,2)</f>
        <v>0</v>
      </c>
      <c r="H55" s="174"/>
      <c r="I55" s="175">
        <f>ROUND(E55*H55,2)</f>
        <v>0</v>
      </c>
      <c r="J55" s="174"/>
      <c r="K55" s="175">
        <f>ROUND(E55*J55,2)</f>
        <v>0</v>
      </c>
      <c r="L55" s="175">
        <v>21</v>
      </c>
      <c r="M55" s="175">
        <f>G55*(1+L55/100)</f>
        <v>0</v>
      </c>
      <c r="N55" s="173">
        <v>0</v>
      </c>
      <c r="O55" s="173">
        <f>ROUND(E55*N55,2)</f>
        <v>0</v>
      </c>
      <c r="P55" s="173">
        <v>0</v>
      </c>
      <c r="Q55" s="173">
        <f>ROUND(E55*P55,2)</f>
        <v>0</v>
      </c>
      <c r="R55" s="175" t="s">
        <v>224</v>
      </c>
      <c r="S55" s="175" t="s">
        <v>179</v>
      </c>
      <c r="T55" s="176" t="s">
        <v>179</v>
      </c>
      <c r="U55" s="161">
        <v>0.39</v>
      </c>
      <c r="V55" s="161">
        <f>ROUND(E55*U55,2)</f>
        <v>46.44</v>
      </c>
      <c r="W55" s="161"/>
      <c r="X55" s="161" t="s">
        <v>225</v>
      </c>
      <c r="Y55" s="161" t="s">
        <v>182</v>
      </c>
      <c r="Z55" s="151"/>
      <c r="AA55" s="151"/>
      <c r="AB55" s="151"/>
      <c r="AC55" s="151"/>
      <c r="AD55" s="151"/>
      <c r="AE55" s="151"/>
      <c r="AF55" s="151"/>
      <c r="AG55" s="151" t="s">
        <v>226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2" x14ac:dyDescent="0.2">
      <c r="A56" s="158"/>
      <c r="B56" s="159"/>
      <c r="C56" s="257" t="s">
        <v>300</v>
      </c>
      <c r="D56" s="258"/>
      <c r="E56" s="258"/>
      <c r="F56" s="258"/>
      <c r="G56" s="258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61"/>
      <c r="Z56" s="151"/>
      <c r="AA56" s="151"/>
      <c r="AB56" s="151"/>
      <c r="AC56" s="151"/>
      <c r="AD56" s="151"/>
      <c r="AE56" s="151"/>
      <c r="AF56" s="151"/>
      <c r="AG56" s="151" t="s">
        <v>228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2" x14ac:dyDescent="0.2">
      <c r="A57" s="158"/>
      <c r="B57" s="159"/>
      <c r="C57" s="193" t="s">
        <v>626</v>
      </c>
      <c r="D57" s="190"/>
      <c r="E57" s="191"/>
      <c r="F57" s="161"/>
      <c r="G57" s="161"/>
      <c r="H57" s="161"/>
      <c r="I57" s="161"/>
      <c r="J57" s="161"/>
      <c r="K57" s="161"/>
      <c r="L57" s="161"/>
      <c r="M57" s="161"/>
      <c r="N57" s="160"/>
      <c r="O57" s="160"/>
      <c r="P57" s="160"/>
      <c r="Q57" s="160"/>
      <c r="R57" s="161"/>
      <c r="S57" s="161"/>
      <c r="T57" s="161"/>
      <c r="U57" s="161"/>
      <c r="V57" s="161"/>
      <c r="W57" s="161"/>
      <c r="X57" s="161"/>
      <c r="Y57" s="161"/>
      <c r="Z57" s="151"/>
      <c r="AA57" s="151"/>
      <c r="AB57" s="151"/>
      <c r="AC57" s="151"/>
      <c r="AD57" s="151"/>
      <c r="AE57" s="151"/>
      <c r="AF57" s="151"/>
      <c r="AG57" s="151" t="s">
        <v>230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3" x14ac:dyDescent="0.2">
      <c r="A58" s="158"/>
      <c r="B58" s="159"/>
      <c r="C58" s="193" t="s">
        <v>627</v>
      </c>
      <c r="D58" s="190"/>
      <c r="E58" s="191"/>
      <c r="F58" s="161"/>
      <c r="G58" s="161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230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3" x14ac:dyDescent="0.2">
      <c r="A59" s="158"/>
      <c r="B59" s="159"/>
      <c r="C59" s="193" t="s">
        <v>628</v>
      </c>
      <c r="D59" s="190"/>
      <c r="E59" s="191"/>
      <c r="F59" s="161"/>
      <c r="G59" s="161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61"/>
      <c r="Z59" s="151"/>
      <c r="AA59" s="151"/>
      <c r="AB59" s="151"/>
      <c r="AC59" s="151"/>
      <c r="AD59" s="151"/>
      <c r="AE59" s="151"/>
      <c r="AF59" s="151"/>
      <c r="AG59" s="151" t="s">
        <v>230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3" x14ac:dyDescent="0.2">
      <c r="A60" s="158"/>
      <c r="B60" s="159"/>
      <c r="C60" s="193" t="s">
        <v>629</v>
      </c>
      <c r="D60" s="190"/>
      <c r="E60" s="191"/>
      <c r="F60" s="161"/>
      <c r="G60" s="161"/>
      <c r="H60" s="161"/>
      <c r="I60" s="161"/>
      <c r="J60" s="161"/>
      <c r="K60" s="161"/>
      <c r="L60" s="161"/>
      <c r="M60" s="161"/>
      <c r="N60" s="160"/>
      <c r="O60" s="160"/>
      <c r="P60" s="160"/>
      <c r="Q60" s="160"/>
      <c r="R60" s="161"/>
      <c r="S60" s="161"/>
      <c r="T60" s="161"/>
      <c r="U60" s="161"/>
      <c r="V60" s="161"/>
      <c r="W60" s="161"/>
      <c r="X60" s="161"/>
      <c r="Y60" s="161"/>
      <c r="Z60" s="151"/>
      <c r="AA60" s="151"/>
      <c r="AB60" s="151"/>
      <c r="AC60" s="151"/>
      <c r="AD60" s="151"/>
      <c r="AE60" s="151"/>
      <c r="AF60" s="151"/>
      <c r="AG60" s="151" t="s">
        <v>230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3" x14ac:dyDescent="0.2">
      <c r="A61" s="158"/>
      <c r="B61" s="159"/>
      <c r="C61" s="193" t="s">
        <v>630</v>
      </c>
      <c r="D61" s="190"/>
      <c r="E61" s="191"/>
      <c r="F61" s="161"/>
      <c r="G61" s="161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1"/>
      <c r="AA61" s="151"/>
      <c r="AB61" s="151"/>
      <c r="AC61" s="151"/>
      <c r="AD61" s="151"/>
      <c r="AE61" s="151"/>
      <c r="AF61" s="151"/>
      <c r="AG61" s="151" t="s">
        <v>230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3" x14ac:dyDescent="0.2">
      <c r="A62" s="158"/>
      <c r="B62" s="159"/>
      <c r="C62" s="193" t="s">
        <v>631</v>
      </c>
      <c r="D62" s="190"/>
      <c r="E62" s="191"/>
      <c r="F62" s="161"/>
      <c r="G62" s="161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61"/>
      <c r="Z62" s="151"/>
      <c r="AA62" s="151"/>
      <c r="AB62" s="151"/>
      <c r="AC62" s="151"/>
      <c r="AD62" s="151"/>
      <c r="AE62" s="151"/>
      <c r="AF62" s="151"/>
      <c r="AG62" s="151" t="s">
        <v>230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3" x14ac:dyDescent="0.2">
      <c r="A63" s="158"/>
      <c r="B63" s="159"/>
      <c r="C63" s="193" t="s">
        <v>632</v>
      </c>
      <c r="D63" s="190"/>
      <c r="E63" s="191"/>
      <c r="F63" s="161"/>
      <c r="G63" s="161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61"/>
      <c r="Z63" s="151"/>
      <c r="AA63" s="151"/>
      <c r="AB63" s="151"/>
      <c r="AC63" s="151"/>
      <c r="AD63" s="151"/>
      <c r="AE63" s="151"/>
      <c r="AF63" s="151"/>
      <c r="AG63" s="151" t="s">
        <v>230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3" x14ac:dyDescent="0.2">
      <c r="A64" s="158"/>
      <c r="B64" s="159"/>
      <c r="C64" s="193" t="s">
        <v>633</v>
      </c>
      <c r="D64" s="190"/>
      <c r="E64" s="191"/>
      <c r="F64" s="161"/>
      <c r="G64" s="161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230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3" x14ac:dyDescent="0.2">
      <c r="A65" s="158"/>
      <c r="B65" s="159"/>
      <c r="C65" s="193" t="s">
        <v>634</v>
      </c>
      <c r="D65" s="190"/>
      <c r="E65" s="191"/>
      <c r="F65" s="161"/>
      <c r="G65" s="161"/>
      <c r="H65" s="161"/>
      <c r="I65" s="161"/>
      <c r="J65" s="161"/>
      <c r="K65" s="161"/>
      <c r="L65" s="161"/>
      <c r="M65" s="161"/>
      <c r="N65" s="160"/>
      <c r="O65" s="160"/>
      <c r="P65" s="160"/>
      <c r="Q65" s="160"/>
      <c r="R65" s="161"/>
      <c r="S65" s="161"/>
      <c r="T65" s="161"/>
      <c r="U65" s="161"/>
      <c r="V65" s="161"/>
      <c r="W65" s="161"/>
      <c r="X65" s="161"/>
      <c r="Y65" s="161"/>
      <c r="Z65" s="151"/>
      <c r="AA65" s="151"/>
      <c r="AB65" s="151"/>
      <c r="AC65" s="151"/>
      <c r="AD65" s="151"/>
      <c r="AE65" s="151"/>
      <c r="AF65" s="151"/>
      <c r="AG65" s="151" t="s">
        <v>230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3" x14ac:dyDescent="0.2">
      <c r="A66" s="158"/>
      <c r="B66" s="159"/>
      <c r="C66" s="193" t="s">
        <v>635</v>
      </c>
      <c r="D66" s="190"/>
      <c r="E66" s="191"/>
      <c r="F66" s="161"/>
      <c r="G66" s="161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230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3" x14ac:dyDescent="0.2">
      <c r="A67" s="158"/>
      <c r="B67" s="159"/>
      <c r="C67" s="193" t="s">
        <v>636</v>
      </c>
      <c r="D67" s="190"/>
      <c r="E67" s="191"/>
      <c r="F67" s="161"/>
      <c r="G67" s="161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1"/>
      <c r="AA67" s="151"/>
      <c r="AB67" s="151"/>
      <c r="AC67" s="151"/>
      <c r="AD67" s="151"/>
      <c r="AE67" s="151"/>
      <c r="AF67" s="151"/>
      <c r="AG67" s="151" t="s">
        <v>230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3" x14ac:dyDescent="0.2">
      <c r="A68" s="158"/>
      <c r="B68" s="159"/>
      <c r="C68" s="193" t="s">
        <v>637</v>
      </c>
      <c r="D68" s="190"/>
      <c r="E68" s="191"/>
      <c r="F68" s="161"/>
      <c r="G68" s="161"/>
      <c r="H68" s="161"/>
      <c r="I68" s="161"/>
      <c r="J68" s="161"/>
      <c r="K68" s="161"/>
      <c r="L68" s="161"/>
      <c r="M68" s="161"/>
      <c r="N68" s="160"/>
      <c r="O68" s="160"/>
      <c r="P68" s="160"/>
      <c r="Q68" s="160"/>
      <c r="R68" s="161"/>
      <c r="S68" s="161"/>
      <c r="T68" s="161"/>
      <c r="U68" s="161"/>
      <c r="V68" s="161"/>
      <c r="W68" s="161"/>
      <c r="X68" s="161"/>
      <c r="Y68" s="161"/>
      <c r="Z68" s="151"/>
      <c r="AA68" s="151"/>
      <c r="AB68" s="151"/>
      <c r="AC68" s="151"/>
      <c r="AD68" s="151"/>
      <c r="AE68" s="151"/>
      <c r="AF68" s="151"/>
      <c r="AG68" s="151" t="s">
        <v>230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3" x14ac:dyDescent="0.2">
      <c r="A69" s="158"/>
      <c r="B69" s="159"/>
      <c r="C69" s="193" t="s">
        <v>638</v>
      </c>
      <c r="D69" s="190"/>
      <c r="E69" s="191">
        <v>119.08</v>
      </c>
      <c r="F69" s="161"/>
      <c r="G69" s="161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61"/>
      <c r="Z69" s="151"/>
      <c r="AA69" s="151"/>
      <c r="AB69" s="151"/>
      <c r="AC69" s="151"/>
      <c r="AD69" s="151"/>
      <c r="AE69" s="151"/>
      <c r="AF69" s="151"/>
      <c r="AG69" s="151" t="s">
        <v>230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x14ac:dyDescent="0.2">
      <c r="A70" s="3"/>
      <c r="B70" s="4"/>
      <c r="C70" s="187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AE70">
        <v>12</v>
      </c>
      <c r="AF70">
        <v>21</v>
      </c>
      <c r="AG70" t="s">
        <v>160</v>
      </c>
    </row>
    <row r="71" spans="1:60" x14ac:dyDescent="0.2">
      <c r="A71" s="154"/>
      <c r="B71" s="155" t="s">
        <v>28</v>
      </c>
      <c r="C71" s="188"/>
      <c r="D71" s="156"/>
      <c r="E71" s="157"/>
      <c r="F71" s="157"/>
      <c r="G71" s="169">
        <f>G8+G35+G38+G47+G54</f>
        <v>0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AE71">
        <f>SUMIF(L7:L69,AE70,G7:G69)</f>
        <v>0</v>
      </c>
      <c r="AF71">
        <f>SUMIF(L7:L69,AF70,G7:G69)</f>
        <v>0</v>
      </c>
      <c r="AG71" t="s">
        <v>219</v>
      </c>
    </row>
    <row r="72" spans="1:60" x14ac:dyDescent="0.2">
      <c r="C72" s="189"/>
      <c r="D72" s="10"/>
      <c r="AG72" t="s">
        <v>220</v>
      </c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nCspGUAOnP8eiyzZfPTRfiw0WDjKlhy2cCpKM0KOJ7xwyepVr+mb+1bWp/HTe7t4Q9VeaIurEGvjGx+HowrNA==" saltValue="a1RwCcLphL90Zb4FnTyB9w==" spinCount="100000" sheet="1" formatRows="0"/>
  <mergeCells count="19">
    <mergeCell ref="C25:G25"/>
    <mergeCell ref="A1:G1"/>
    <mergeCell ref="C2:G2"/>
    <mergeCell ref="C3:G3"/>
    <mergeCell ref="C4:G4"/>
    <mergeCell ref="C11:G11"/>
    <mergeCell ref="C13:G13"/>
    <mergeCell ref="C15:G15"/>
    <mergeCell ref="C17:G17"/>
    <mergeCell ref="C19:G19"/>
    <mergeCell ref="C21:G21"/>
    <mergeCell ref="C23:G23"/>
    <mergeCell ref="C56:G56"/>
    <mergeCell ref="C27:G27"/>
    <mergeCell ref="C29:G29"/>
    <mergeCell ref="C37:G37"/>
    <mergeCell ref="C40:G40"/>
    <mergeCell ref="C46:G46"/>
    <mergeCell ref="C53:G5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BDFBB-FC24-43AB-ACDB-996083C2529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5" customWidth="1"/>
    <col min="3" max="3" width="63.28515625" style="125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0" t="s">
        <v>147</v>
      </c>
      <c r="B1" s="250"/>
      <c r="C1" s="250"/>
      <c r="D1" s="250"/>
      <c r="E1" s="250"/>
      <c r="F1" s="250"/>
      <c r="G1" s="250"/>
      <c r="AG1" t="s">
        <v>148</v>
      </c>
    </row>
    <row r="2" spans="1:60" ht="25.15" customHeight="1" x14ac:dyDescent="0.2">
      <c r="A2" s="50" t="s">
        <v>7</v>
      </c>
      <c r="B2" s="49" t="s">
        <v>42</v>
      </c>
      <c r="C2" s="251" t="s">
        <v>43</v>
      </c>
      <c r="D2" s="252"/>
      <c r="E2" s="252"/>
      <c r="F2" s="252"/>
      <c r="G2" s="253"/>
      <c r="AG2" t="s">
        <v>149</v>
      </c>
    </row>
    <row r="3" spans="1:60" ht="25.15" customHeight="1" x14ac:dyDescent="0.2">
      <c r="A3" s="50" t="s">
        <v>8</v>
      </c>
      <c r="B3" s="49" t="s">
        <v>62</v>
      </c>
      <c r="C3" s="251" t="s">
        <v>63</v>
      </c>
      <c r="D3" s="252"/>
      <c r="E3" s="252"/>
      <c r="F3" s="252"/>
      <c r="G3" s="253"/>
      <c r="AC3" s="125" t="s">
        <v>149</v>
      </c>
      <c r="AG3" t="s">
        <v>150</v>
      </c>
    </row>
    <row r="4" spans="1:60" ht="25.15" customHeight="1" x14ac:dyDescent="0.2">
      <c r="A4" s="144" t="s">
        <v>9</v>
      </c>
      <c r="B4" s="145" t="s">
        <v>75</v>
      </c>
      <c r="C4" s="254" t="s">
        <v>76</v>
      </c>
      <c r="D4" s="255"/>
      <c r="E4" s="255"/>
      <c r="F4" s="255"/>
      <c r="G4" s="256"/>
      <c r="AG4" t="s">
        <v>151</v>
      </c>
    </row>
    <row r="5" spans="1:60" x14ac:dyDescent="0.2">
      <c r="D5" s="10"/>
    </row>
    <row r="6" spans="1:60" ht="38.25" x14ac:dyDescent="0.2">
      <c r="A6" s="147" t="s">
        <v>152</v>
      </c>
      <c r="B6" s="149" t="s">
        <v>153</v>
      </c>
      <c r="C6" s="149" t="s">
        <v>154</v>
      </c>
      <c r="D6" s="148" t="s">
        <v>155</v>
      </c>
      <c r="E6" s="147" t="s">
        <v>156</v>
      </c>
      <c r="F6" s="146" t="s">
        <v>157</v>
      </c>
      <c r="G6" s="147" t="s">
        <v>28</v>
      </c>
      <c r="H6" s="150" t="s">
        <v>29</v>
      </c>
      <c r="I6" s="150" t="s">
        <v>158</v>
      </c>
      <c r="J6" s="150" t="s">
        <v>30</v>
      </c>
      <c r="K6" s="150" t="s">
        <v>159</v>
      </c>
      <c r="L6" s="150" t="s">
        <v>160</v>
      </c>
      <c r="M6" s="150" t="s">
        <v>161</v>
      </c>
      <c r="N6" s="150" t="s">
        <v>162</v>
      </c>
      <c r="O6" s="150" t="s">
        <v>163</v>
      </c>
      <c r="P6" s="150" t="s">
        <v>164</v>
      </c>
      <c r="Q6" s="150" t="s">
        <v>165</v>
      </c>
      <c r="R6" s="150" t="s">
        <v>166</v>
      </c>
      <c r="S6" s="150" t="s">
        <v>167</v>
      </c>
      <c r="T6" s="150" t="s">
        <v>168</v>
      </c>
      <c r="U6" s="150" t="s">
        <v>169</v>
      </c>
      <c r="V6" s="150" t="s">
        <v>170</v>
      </c>
      <c r="W6" s="150" t="s">
        <v>171</v>
      </c>
      <c r="X6" s="150" t="s">
        <v>172</v>
      </c>
      <c r="Y6" s="150" t="s">
        <v>173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63" t="s">
        <v>174</v>
      </c>
      <c r="B8" s="164" t="s">
        <v>110</v>
      </c>
      <c r="C8" s="184" t="s">
        <v>111</v>
      </c>
      <c r="D8" s="165"/>
      <c r="E8" s="166"/>
      <c r="F8" s="167"/>
      <c r="G8" s="167">
        <f>SUMIF(AG9:AG49,"&lt;&gt;NOR",G9:G49)</f>
        <v>0</v>
      </c>
      <c r="H8" s="167"/>
      <c r="I8" s="167">
        <f>SUM(I9:I49)</f>
        <v>0</v>
      </c>
      <c r="J8" s="167"/>
      <c r="K8" s="167">
        <f>SUM(K9:K49)</f>
        <v>0</v>
      </c>
      <c r="L8" s="167"/>
      <c r="M8" s="167">
        <f>SUM(M9:M49)</f>
        <v>0</v>
      </c>
      <c r="N8" s="166"/>
      <c r="O8" s="166">
        <f>SUM(O9:O49)</f>
        <v>0</v>
      </c>
      <c r="P8" s="166"/>
      <c r="Q8" s="166">
        <f>SUM(Q9:Q49)</f>
        <v>0</v>
      </c>
      <c r="R8" s="167"/>
      <c r="S8" s="167"/>
      <c r="T8" s="168"/>
      <c r="U8" s="162"/>
      <c r="V8" s="162">
        <f>SUM(V9:V49)</f>
        <v>183.96</v>
      </c>
      <c r="W8" s="162"/>
      <c r="X8" s="162"/>
      <c r="Y8" s="162"/>
      <c r="AG8" t="s">
        <v>175</v>
      </c>
    </row>
    <row r="9" spans="1:60" outlineLevel="1" x14ac:dyDescent="0.2">
      <c r="A9" s="177">
        <v>1</v>
      </c>
      <c r="B9" s="178" t="s">
        <v>446</v>
      </c>
      <c r="C9" s="185" t="s">
        <v>447</v>
      </c>
      <c r="D9" s="179" t="s">
        <v>448</v>
      </c>
      <c r="E9" s="180">
        <v>0.9</v>
      </c>
      <c r="F9" s="181"/>
      <c r="G9" s="182">
        <f>ROUND(E9*F9,2)</f>
        <v>0</v>
      </c>
      <c r="H9" s="181"/>
      <c r="I9" s="182">
        <f>ROUND(E9*H9,2)</f>
        <v>0</v>
      </c>
      <c r="J9" s="181"/>
      <c r="K9" s="182">
        <f>ROUND(E9*J9,2)</f>
        <v>0</v>
      </c>
      <c r="L9" s="182">
        <v>21</v>
      </c>
      <c r="M9" s="182">
        <f>G9*(1+L9/100)</f>
        <v>0</v>
      </c>
      <c r="N9" s="180">
        <v>0</v>
      </c>
      <c r="O9" s="180">
        <f>ROUND(E9*N9,2)</f>
        <v>0</v>
      </c>
      <c r="P9" s="180">
        <v>0</v>
      </c>
      <c r="Q9" s="180">
        <f>ROUND(E9*P9,2)</f>
        <v>0</v>
      </c>
      <c r="R9" s="182" t="s">
        <v>293</v>
      </c>
      <c r="S9" s="182" t="s">
        <v>179</v>
      </c>
      <c r="T9" s="183" t="s">
        <v>179</v>
      </c>
      <c r="U9" s="161">
        <v>0</v>
      </c>
      <c r="V9" s="161">
        <f>ROUND(E9*U9,2)</f>
        <v>0</v>
      </c>
      <c r="W9" s="161"/>
      <c r="X9" s="161" t="s">
        <v>269</v>
      </c>
      <c r="Y9" s="161" t="s">
        <v>182</v>
      </c>
      <c r="Z9" s="151"/>
      <c r="AA9" s="151"/>
      <c r="AB9" s="151"/>
      <c r="AC9" s="151"/>
      <c r="AD9" s="151"/>
      <c r="AE9" s="151"/>
      <c r="AF9" s="151"/>
      <c r="AG9" s="151" t="s">
        <v>270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70">
        <v>2</v>
      </c>
      <c r="B10" s="171" t="s">
        <v>639</v>
      </c>
      <c r="C10" s="186" t="s">
        <v>640</v>
      </c>
      <c r="D10" s="172" t="s">
        <v>241</v>
      </c>
      <c r="E10" s="173">
        <v>20.97</v>
      </c>
      <c r="F10" s="174"/>
      <c r="G10" s="175">
        <f>ROUND(E10*F10,2)</f>
        <v>0</v>
      </c>
      <c r="H10" s="174"/>
      <c r="I10" s="175">
        <f>ROUND(E10*H10,2)</f>
        <v>0</v>
      </c>
      <c r="J10" s="174"/>
      <c r="K10" s="175">
        <f>ROUND(E10*J10,2)</f>
        <v>0</v>
      </c>
      <c r="L10" s="175">
        <v>21</v>
      </c>
      <c r="M10" s="175">
        <f>G10*(1+L10/100)</f>
        <v>0</v>
      </c>
      <c r="N10" s="173">
        <v>0</v>
      </c>
      <c r="O10" s="173">
        <f>ROUND(E10*N10,2)</f>
        <v>0</v>
      </c>
      <c r="P10" s="173">
        <v>0</v>
      </c>
      <c r="Q10" s="173">
        <f>ROUND(E10*P10,2)</f>
        <v>0</v>
      </c>
      <c r="R10" s="175" t="s">
        <v>242</v>
      </c>
      <c r="S10" s="175" t="s">
        <v>179</v>
      </c>
      <c r="T10" s="176" t="s">
        <v>179</v>
      </c>
      <c r="U10" s="161">
        <v>0.36499999999999999</v>
      </c>
      <c r="V10" s="161">
        <f>ROUND(E10*U10,2)</f>
        <v>7.65</v>
      </c>
      <c r="W10" s="161"/>
      <c r="X10" s="161" t="s">
        <v>225</v>
      </c>
      <c r="Y10" s="161" t="s">
        <v>182</v>
      </c>
      <c r="Z10" s="151"/>
      <c r="AA10" s="151"/>
      <c r="AB10" s="151"/>
      <c r="AC10" s="151"/>
      <c r="AD10" s="151"/>
      <c r="AE10" s="151"/>
      <c r="AF10" s="151"/>
      <c r="AG10" s="151" t="s">
        <v>226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ht="33.75" outlineLevel="2" x14ac:dyDescent="0.2">
      <c r="A11" s="158"/>
      <c r="B11" s="159"/>
      <c r="C11" s="257" t="s">
        <v>368</v>
      </c>
      <c r="D11" s="258"/>
      <c r="E11" s="258"/>
      <c r="F11" s="258"/>
      <c r="G11" s="258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228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92" t="str">
        <f>C11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70">
        <v>3</v>
      </c>
      <c r="B12" s="171" t="s">
        <v>641</v>
      </c>
      <c r="C12" s="186" t="s">
        <v>642</v>
      </c>
      <c r="D12" s="172" t="s">
        <v>241</v>
      </c>
      <c r="E12" s="173">
        <v>20.97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3">
        <v>0</v>
      </c>
      <c r="O12" s="173">
        <f>ROUND(E12*N12,2)</f>
        <v>0</v>
      </c>
      <c r="P12" s="173">
        <v>0</v>
      </c>
      <c r="Q12" s="173">
        <f>ROUND(E12*P12,2)</f>
        <v>0</v>
      </c>
      <c r="R12" s="175" t="s">
        <v>242</v>
      </c>
      <c r="S12" s="175" t="s">
        <v>179</v>
      </c>
      <c r="T12" s="176" t="s">
        <v>179</v>
      </c>
      <c r="U12" s="161">
        <v>8.4000000000000005E-2</v>
      </c>
      <c r="V12" s="161">
        <f>ROUND(E12*U12,2)</f>
        <v>1.76</v>
      </c>
      <c r="W12" s="161"/>
      <c r="X12" s="161" t="s">
        <v>225</v>
      </c>
      <c r="Y12" s="161" t="s">
        <v>182</v>
      </c>
      <c r="Z12" s="151"/>
      <c r="AA12" s="151"/>
      <c r="AB12" s="151"/>
      <c r="AC12" s="151"/>
      <c r="AD12" s="151"/>
      <c r="AE12" s="151"/>
      <c r="AF12" s="151"/>
      <c r="AG12" s="151" t="s">
        <v>226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33.75" outlineLevel="2" x14ac:dyDescent="0.2">
      <c r="A13" s="158"/>
      <c r="B13" s="159"/>
      <c r="C13" s="257" t="s">
        <v>368</v>
      </c>
      <c r="D13" s="258"/>
      <c r="E13" s="258"/>
      <c r="F13" s="258"/>
      <c r="G13" s="258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228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92" t="str">
        <f>C13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70">
        <v>4</v>
      </c>
      <c r="B14" s="171" t="s">
        <v>307</v>
      </c>
      <c r="C14" s="186" t="s">
        <v>308</v>
      </c>
      <c r="D14" s="172" t="s">
        <v>241</v>
      </c>
      <c r="E14" s="173">
        <v>20.97</v>
      </c>
      <c r="F14" s="174"/>
      <c r="G14" s="175">
        <f>ROUND(E14*F14,2)</f>
        <v>0</v>
      </c>
      <c r="H14" s="174"/>
      <c r="I14" s="175">
        <f>ROUND(E14*H14,2)</f>
        <v>0</v>
      </c>
      <c r="J14" s="174"/>
      <c r="K14" s="175">
        <f>ROUND(E14*J14,2)</f>
        <v>0</v>
      </c>
      <c r="L14" s="175">
        <v>21</v>
      </c>
      <c r="M14" s="175">
        <f>G14*(1+L14/100)</f>
        <v>0</v>
      </c>
      <c r="N14" s="173">
        <v>0</v>
      </c>
      <c r="O14" s="173">
        <f>ROUND(E14*N14,2)</f>
        <v>0</v>
      </c>
      <c r="P14" s="173">
        <v>0</v>
      </c>
      <c r="Q14" s="173">
        <f>ROUND(E14*P14,2)</f>
        <v>0</v>
      </c>
      <c r="R14" s="175" t="s">
        <v>242</v>
      </c>
      <c r="S14" s="175" t="s">
        <v>179</v>
      </c>
      <c r="T14" s="176" t="s">
        <v>179</v>
      </c>
      <c r="U14" s="161">
        <v>7.3999999999999996E-2</v>
      </c>
      <c r="V14" s="161">
        <f>ROUND(E14*U14,2)</f>
        <v>1.55</v>
      </c>
      <c r="W14" s="161"/>
      <c r="X14" s="161" t="s">
        <v>225</v>
      </c>
      <c r="Y14" s="161" t="s">
        <v>182</v>
      </c>
      <c r="Z14" s="151"/>
      <c r="AA14" s="151"/>
      <c r="AB14" s="151"/>
      <c r="AC14" s="151"/>
      <c r="AD14" s="151"/>
      <c r="AE14" s="151"/>
      <c r="AF14" s="151"/>
      <c r="AG14" s="151" t="s">
        <v>226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2" x14ac:dyDescent="0.2">
      <c r="A15" s="158"/>
      <c r="B15" s="159"/>
      <c r="C15" s="257" t="s">
        <v>249</v>
      </c>
      <c r="D15" s="258"/>
      <c r="E15" s="258"/>
      <c r="F15" s="258"/>
      <c r="G15" s="258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228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70">
        <v>5</v>
      </c>
      <c r="B16" s="171" t="s">
        <v>247</v>
      </c>
      <c r="C16" s="186" t="s">
        <v>248</v>
      </c>
      <c r="D16" s="172" t="s">
        <v>241</v>
      </c>
      <c r="E16" s="173">
        <v>20.97</v>
      </c>
      <c r="F16" s="174"/>
      <c r="G16" s="175">
        <f>ROUND(E16*F16,2)</f>
        <v>0</v>
      </c>
      <c r="H16" s="174"/>
      <c r="I16" s="175">
        <f>ROUND(E16*H16,2)</f>
        <v>0</v>
      </c>
      <c r="J16" s="174"/>
      <c r="K16" s="175">
        <f>ROUND(E16*J16,2)</f>
        <v>0</v>
      </c>
      <c r="L16" s="175">
        <v>21</v>
      </c>
      <c r="M16" s="175">
        <f>G16*(1+L16/100)</f>
        <v>0</v>
      </c>
      <c r="N16" s="173">
        <v>0</v>
      </c>
      <c r="O16" s="173">
        <f>ROUND(E16*N16,2)</f>
        <v>0</v>
      </c>
      <c r="P16" s="173">
        <v>0</v>
      </c>
      <c r="Q16" s="173">
        <f>ROUND(E16*P16,2)</f>
        <v>0</v>
      </c>
      <c r="R16" s="175" t="s">
        <v>242</v>
      </c>
      <c r="S16" s="175" t="s">
        <v>179</v>
      </c>
      <c r="T16" s="176" t="s">
        <v>179</v>
      </c>
      <c r="U16" s="161">
        <v>1.0999999999999999E-2</v>
      </c>
      <c r="V16" s="161">
        <f>ROUND(E16*U16,2)</f>
        <v>0.23</v>
      </c>
      <c r="W16" s="161"/>
      <c r="X16" s="161" t="s">
        <v>225</v>
      </c>
      <c r="Y16" s="161" t="s">
        <v>182</v>
      </c>
      <c r="Z16" s="151"/>
      <c r="AA16" s="151"/>
      <c r="AB16" s="151"/>
      <c r="AC16" s="151"/>
      <c r="AD16" s="151"/>
      <c r="AE16" s="151"/>
      <c r="AF16" s="151"/>
      <c r="AG16" s="151" t="s">
        <v>226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2" x14ac:dyDescent="0.2">
      <c r="A17" s="158"/>
      <c r="B17" s="159"/>
      <c r="C17" s="257" t="s">
        <v>249</v>
      </c>
      <c r="D17" s="258"/>
      <c r="E17" s="258"/>
      <c r="F17" s="258"/>
      <c r="G17" s="258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228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1" x14ac:dyDescent="0.2">
      <c r="A18" s="170">
        <v>6</v>
      </c>
      <c r="B18" s="171" t="s">
        <v>251</v>
      </c>
      <c r="C18" s="186" t="s">
        <v>252</v>
      </c>
      <c r="D18" s="172" t="s">
        <v>241</v>
      </c>
      <c r="E18" s="173">
        <v>419.4</v>
      </c>
      <c r="F18" s="174"/>
      <c r="G18" s="175">
        <f>ROUND(E18*F18,2)</f>
        <v>0</v>
      </c>
      <c r="H18" s="174"/>
      <c r="I18" s="175">
        <f>ROUND(E18*H18,2)</f>
        <v>0</v>
      </c>
      <c r="J18" s="174"/>
      <c r="K18" s="175">
        <f>ROUND(E18*J18,2)</f>
        <v>0</v>
      </c>
      <c r="L18" s="175">
        <v>21</v>
      </c>
      <c r="M18" s="175">
        <f>G18*(1+L18/100)</f>
        <v>0</v>
      </c>
      <c r="N18" s="173">
        <v>0</v>
      </c>
      <c r="O18" s="173">
        <f>ROUND(E18*N18,2)</f>
        <v>0</v>
      </c>
      <c r="P18" s="173">
        <v>0</v>
      </c>
      <c r="Q18" s="173">
        <f>ROUND(E18*P18,2)</f>
        <v>0</v>
      </c>
      <c r="R18" s="175" t="s">
        <v>242</v>
      </c>
      <c r="S18" s="175" t="s">
        <v>179</v>
      </c>
      <c r="T18" s="176" t="s">
        <v>179</v>
      </c>
      <c r="U18" s="161">
        <v>0</v>
      </c>
      <c r="V18" s="161">
        <f>ROUND(E18*U18,2)</f>
        <v>0</v>
      </c>
      <c r="W18" s="161"/>
      <c r="X18" s="161" t="s">
        <v>225</v>
      </c>
      <c r="Y18" s="161" t="s">
        <v>182</v>
      </c>
      <c r="Z18" s="151"/>
      <c r="AA18" s="151"/>
      <c r="AB18" s="151"/>
      <c r="AC18" s="151"/>
      <c r="AD18" s="151"/>
      <c r="AE18" s="151"/>
      <c r="AF18" s="151"/>
      <c r="AG18" s="151" t="s">
        <v>226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2" x14ac:dyDescent="0.2">
      <c r="A19" s="158"/>
      <c r="B19" s="159"/>
      <c r="C19" s="257" t="s">
        <v>249</v>
      </c>
      <c r="D19" s="258"/>
      <c r="E19" s="258"/>
      <c r="F19" s="258"/>
      <c r="G19" s="258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228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0">
        <v>7</v>
      </c>
      <c r="B20" s="171" t="s">
        <v>614</v>
      </c>
      <c r="C20" s="186" t="s">
        <v>615</v>
      </c>
      <c r="D20" s="172" t="s">
        <v>241</v>
      </c>
      <c r="E20" s="173">
        <v>34.96</v>
      </c>
      <c r="F20" s="174"/>
      <c r="G20" s="175">
        <f>ROUND(E20*F20,2)</f>
        <v>0</v>
      </c>
      <c r="H20" s="174"/>
      <c r="I20" s="175">
        <f>ROUND(E20*H20,2)</f>
        <v>0</v>
      </c>
      <c r="J20" s="174"/>
      <c r="K20" s="175">
        <f>ROUND(E20*J20,2)</f>
        <v>0</v>
      </c>
      <c r="L20" s="175">
        <v>21</v>
      </c>
      <c r="M20" s="175">
        <f>G20*(1+L20/100)</f>
        <v>0</v>
      </c>
      <c r="N20" s="173">
        <v>0</v>
      </c>
      <c r="O20" s="173">
        <f>ROUND(E20*N20,2)</f>
        <v>0</v>
      </c>
      <c r="P20" s="173">
        <v>0</v>
      </c>
      <c r="Q20" s="173">
        <f>ROUND(E20*P20,2)</f>
        <v>0</v>
      </c>
      <c r="R20" s="175" t="s">
        <v>242</v>
      </c>
      <c r="S20" s="175" t="s">
        <v>179</v>
      </c>
      <c r="T20" s="176" t="s">
        <v>179</v>
      </c>
      <c r="U20" s="161">
        <v>2.1949999999999998</v>
      </c>
      <c r="V20" s="161">
        <f>ROUND(E20*U20,2)</f>
        <v>76.739999999999995</v>
      </c>
      <c r="W20" s="161"/>
      <c r="X20" s="161" t="s">
        <v>225</v>
      </c>
      <c r="Y20" s="161" t="s">
        <v>182</v>
      </c>
      <c r="Z20" s="151"/>
      <c r="AA20" s="151"/>
      <c r="AB20" s="151"/>
      <c r="AC20" s="151"/>
      <c r="AD20" s="151"/>
      <c r="AE20" s="151"/>
      <c r="AF20" s="151"/>
      <c r="AG20" s="151" t="s">
        <v>226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2.5" outlineLevel="2" x14ac:dyDescent="0.2">
      <c r="A21" s="158"/>
      <c r="B21" s="159"/>
      <c r="C21" s="257" t="s">
        <v>616</v>
      </c>
      <c r="D21" s="258"/>
      <c r="E21" s="258"/>
      <c r="F21" s="258"/>
      <c r="G21" s="258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228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92" t="str">
        <f>C21</f>
        <v>sypaninou z vhodných hornin tř. 1 - 4 nebo materiálem, uloženým ve vzdálenosti do 30 m od vnějšího kraje objektu, pro jakoukoliv míru zhutnění,</v>
      </c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70">
        <v>8</v>
      </c>
      <c r="B22" s="171" t="s">
        <v>451</v>
      </c>
      <c r="C22" s="186" t="s">
        <v>452</v>
      </c>
      <c r="D22" s="172" t="s">
        <v>223</v>
      </c>
      <c r="E22" s="173">
        <v>35.284999999999997</v>
      </c>
      <c r="F22" s="174"/>
      <c r="G22" s="175">
        <f>ROUND(E22*F22,2)</f>
        <v>0</v>
      </c>
      <c r="H22" s="174"/>
      <c r="I22" s="175">
        <f>ROUND(E22*H22,2)</f>
        <v>0</v>
      </c>
      <c r="J22" s="174"/>
      <c r="K22" s="175">
        <f>ROUND(E22*J22,2)</f>
        <v>0</v>
      </c>
      <c r="L22" s="175">
        <v>21</v>
      </c>
      <c r="M22" s="175">
        <f>G22*(1+L22/100)</f>
        <v>0</v>
      </c>
      <c r="N22" s="173">
        <v>0</v>
      </c>
      <c r="O22" s="173">
        <f>ROUND(E22*N22,2)</f>
        <v>0</v>
      </c>
      <c r="P22" s="173">
        <v>0</v>
      </c>
      <c r="Q22" s="173">
        <f>ROUND(E22*P22,2)</f>
        <v>0</v>
      </c>
      <c r="R22" s="175" t="s">
        <v>453</v>
      </c>
      <c r="S22" s="175" t="s">
        <v>179</v>
      </c>
      <c r="T22" s="176" t="s">
        <v>179</v>
      </c>
      <c r="U22" s="161">
        <v>0.06</v>
      </c>
      <c r="V22" s="161">
        <f>ROUND(E22*U22,2)</f>
        <v>2.12</v>
      </c>
      <c r="W22" s="161"/>
      <c r="X22" s="161" t="s">
        <v>225</v>
      </c>
      <c r="Y22" s="161" t="s">
        <v>182</v>
      </c>
      <c r="Z22" s="151"/>
      <c r="AA22" s="151"/>
      <c r="AB22" s="151"/>
      <c r="AC22" s="151"/>
      <c r="AD22" s="151"/>
      <c r="AE22" s="151"/>
      <c r="AF22" s="151"/>
      <c r="AG22" s="151" t="s">
        <v>226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2" x14ac:dyDescent="0.2">
      <c r="A23" s="158"/>
      <c r="B23" s="159"/>
      <c r="C23" s="257" t="s">
        <v>454</v>
      </c>
      <c r="D23" s="258"/>
      <c r="E23" s="258"/>
      <c r="F23" s="258"/>
      <c r="G23" s="258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228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22.5" outlineLevel="1" x14ac:dyDescent="0.2">
      <c r="A24" s="170">
        <v>9</v>
      </c>
      <c r="B24" s="171" t="s">
        <v>455</v>
      </c>
      <c r="C24" s="186" t="s">
        <v>456</v>
      </c>
      <c r="D24" s="172" t="s">
        <v>223</v>
      </c>
      <c r="E24" s="173">
        <v>35.284999999999997</v>
      </c>
      <c r="F24" s="174"/>
      <c r="G24" s="175">
        <f>ROUND(E24*F24,2)</f>
        <v>0</v>
      </c>
      <c r="H24" s="174"/>
      <c r="I24" s="175">
        <f>ROUND(E24*H24,2)</f>
        <v>0</v>
      </c>
      <c r="J24" s="174"/>
      <c r="K24" s="175">
        <f>ROUND(E24*J24,2)</f>
        <v>0</v>
      </c>
      <c r="L24" s="175">
        <v>21</v>
      </c>
      <c r="M24" s="175">
        <f>G24*(1+L24/100)</f>
        <v>0</v>
      </c>
      <c r="N24" s="173">
        <v>0</v>
      </c>
      <c r="O24" s="173">
        <f>ROUND(E24*N24,2)</f>
        <v>0</v>
      </c>
      <c r="P24" s="173">
        <v>0</v>
      </c>
      <c r="Q24" s="173">
        <f>ROUND(E24*P24,2)</f>
        <v>0</v>
      </c>
      <c r="R24" s="175" t="s">
        <v>242</v>
      </c>
      <c r="S24" s="175" t="s">
        <v>179</v>
      </c>
      <c r="T24" s="176" t="s">
        <v>179</v>
      </c>
      <c r="U24" s="161">
        <v>0.13</v>
      </c>
      <c r="V24" s="161">
        <f>ROUND(E24*U24,2)</f>
        <v>4.59</v>
      </c>
      <c r="W24" s="161"/>
      <c r="X24" s="161" t="s">
        <v>225</v>
      </c>
      <c r="Y24" s="161" t="s">
        <v>182</v>
      </c>
      <c r="Z24" s="151"/>
      <c r="AA24" s="151"/>
      <c r="AB24" s="151"/>
      <c r="AC24" s="151"/>
      <c r="AD24" s="151"/>
      <c r="AE24" s="151"/>
      <c r="AF24" s="151"/>
      <c r="AG24" s="151" t="s">
        <v>226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2" x14ac:dyDescent="0.2">
      <c r="A25" s="158"/>
      <c r="B25" s="159"/>
      <c r="C25" s="257" t="s">
        <v>457</v>
      </c>
      <c r="D25" s="258"/>
      <c r="E25" s="258"/>
      <c r="F25" s="258"/>
      <c r="G25" s="258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61"/>
      <c r="Z25" s="151"/>
      <c r="AA25" s="151"/>
      <c r="AB25" s="151"/>
      <c r="AC25" s="151"/>
      <c r="AD25" s="151"/>
      <c r="AE25" s="151"/>
      <c r="AF25" s="151"/>
      <c r="AG25" s="151" t="s">
        <v>228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92" t="str">
        <f>C25</f>
        <v>s případným nutným přemístěním hromad nebo dočasných skládek na místo potřeby ze vzdálenosti do 30 m, v rovině nebo ve svahu do 1 : 5,</v>
      </c>
      <c r="BB25" s="151"/>
      <c r="BC25" s="151"/>
      <c r="BD25" s="151"/>
      <c r="BE25" s="151"/>
      <c r="BF25" s="151"/>
      <c r="BG25" s="151"/>
      <c r="BH25" s="151"/>
    </row>
    <row r="26" spans="1:60" ht="22.5" outlineLevel="1" x14ac:dyDescent="0.2">
      <c r="A26" s="170">
        <v>10</v>
      </c>
      <c r="B26" s="171" t="s">
        <v>458</v>
      </c>
      <c r="C26" s="186" t="s">
        <v>459</v>
      </c>
      <c r="D26" s="172" t="s">
        <v>223</v>
      </c>
      <c r="E26" s="173">
        <v>35.284999999999997</v>
      </c>
      <c r="F26" s="174"/>
      <c r="G26" s="175">
        <f>ROUND(E26*F26,2)</f>
        <v>0</v>
      </c>
      <c r="H26" s="174"/>
      <c r="I26" s="175">
        <f>ROUND(E26*H26,2)</f>
        <v>0</v>
      </c>
      <c r="J26" s="174"/>
      <c r="K26" s="175">
        <f>ROUND(E26*J26,2)</f>
        <v>0</v>
      </c>
      <c r="L26" s="175">
        <v>21</v>
      </c>
      <c r="M26" s="175">
        <f>G26*(1+L26/100)</f>
        <v>0</v>
      </c>
      <c r="N26" s="173">
        <v>0</v>
      </c>
      <c r="O26" s="173">
        <f>ROUND(E26*N26,2)</f>
        <v>0</v>
      </c>
      <c r="P26" s="173">
        <v>0</v>
      </c>
      <c r="Q26" s="173">
        <f>ROUND(E26*P26,2)</f>
        <v>0</v>
      </c>
      <c r="R26" s="175" t="s">
        <v>453</v>
      </c>
      <c r="S26" s="175" t="s">
        <v>179</v>
      </c>
      <c r="T26" s="176" t="s">
        <v>179</v>
      </c>
      <c r="U26" s="161">
        <v>3.5000000000000001E-3</v>
      </c>
      <c r="V26" s="161">
        <f>ROUND(E26*U26,2)</f>
        <v>0.12</v>
      </c>
      <c r="W26" s="161"/>
      <c r="X26" s="161" t="s">
        <v>225</v>
      </c>
      <c r="Y26" s="161" t="s">
        <v>182</v>
      </c>
      <c r="Z26" s="151"/>
      <c r="AA26" s="151"/>
      <c r="AB26" s="151"/>
      <c r="AC26" s="151"/>
      <c r="AD26" s="151"/>
      <c r="AE26" s="151"/>
      <c r="AF26" s="151"/>
      <c r="AG26" s="151" t="s">
        <v>226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2" x14ac:dyDescent="0.2">
      <c r="A27" s="158"/>
      <c r="B27" s="159"/>
      <c r="C27" s="257" t="s">
        <v>460</v>
      </c>
      <c r="D27" s="258"/>
      <c r="E27" s="258"/>
      <c r="F27" s="258"/>
      <c r="G27" s="258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228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70">
        <v>11</v>
      </c>
      <c r="B28" s="171" t="s">
        <v>461</v>
      </c>
      <c r="C28" s="186" t="s">
        <v>462</v>
      </c>
      <c r="D28" s="172" t="s">
        <v>299</v>
      </c>
      <c r="E28" s="173">
        <v>8.0000000000000002E-3</v>
      </c>
      <c r="F28" s="174"/>
      <c r="G28" s="175">
        <f>ROUND(E28*F28,2)</f>
        <v>0</v>
      </c>
      <c r="H28" s="174"/>
      <c r="I28" s="175">
        <f>ROUND(E28*H28,2)</f>
        <v>0</v>
      </c>
      <c r="J28" s="174"/>
      <c r="K28" s="175">
        <f>ROUND(E28*J28,2)</f>
        <v>0</v>
      </c>
      <c r="L28" s="175">
        <v>21</v>
      </c>
      <c r="M28" s="175">
        <f>G28*(1+L28/100)</f>
        <v>0</v>
      </c>
      <c r="N28" s="173">
        <v>0</v>
      </c>
      <c r="O28" s="173">
        <f>ROUND(E28*N28,2)</f>
        <v>0</v>
      </c>
      <c r="P28" s="173">
        <v>0</v>
      </c>
      <c r="Q28" s="173">
        <f>ROUND(E28*P28,2)</f>
        <v>0</v>
      </c>
      <c r="R28" s="175" t="s">
        <v>453</v>
      </c>
      <c r="S28" s="175" t="s">
        <v>179</v>
      </c>
      <c r="T28" s="176" t="s">
        <v>179</v>
      </c>
      <c r="U28" s="161">
        <v>21.428999999999998</v>
      </c>
      <c r="V28" s="161">
        <f>ROUND(E28*U28,2)</f>
        <v>0.17</v>
      </c>
      <c r="W28" s="161"/>
      <c r="X28" s="161" t="s">
        <v>225</v>
      </c>
      <c r="Y28" s="161" t="s">
        <v>182</v>
      </c>
      <c r="Z28" s="151"/>
      <c r="AA28" s="151"/>
      <c r="AB28" s="151"/>
      <c r="AC28" s="151"/>
      <c r="AD28" s="151"/>
      <c r="AE28" s="151"/>
      <c r="AF28" s="151"/>
      <c r="AG28" s="151" t="s">
        <v>226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">
      <c r="A29" s="158"/>
      <c r="B29" s="159"/>
      <c r="C29" s="257" t="s">
        <v>463</v>
      </c>
      <c r="D29" s="258"/>
      <c r="E29" s="258"/>
      <c r="F29" s="258"/>
      <c r="G29" s="258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228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0">
        <v>12</v>
      </c>
      <c r="B30" s="171" t="s">
        <v>464</v>
      </c>
      <c r="C30" s="186" t="s">
        <v>465</v>
      </c>
      <c r="D30" s="172" t="s">
        <v>223</v>
      </c>
      <c r="E30" s="173">
        <v>35.284999999999997</v>
      </c>
      <c r="F30" s="174"/>
      <c r="G30" s="175">
        <f>ROUND(E30*F30,2)</f>
        <v>0</v>
      </c>
      <c r="H30" s="174"/>
      <c r="I30" s="175">
        <f>ROUND(E30*H30,2)</f>
        <v>0</v>
      </c>
      <c r="J30" s="174"/>
      <c r="K30" s="175">
        <f>ROUND(E30*J30,2)</f>
        <v>0</v>
      </c>
      <c r="L30" s="175">
        <v>21</v>
      </c>
      <c r="M30" s="175">
        <f>G30*(1+L30/100)</f>
        <v>0</v>
      </c>
      <c r="N30" s="173">
        <v>0</v>
      </c>
      <c r="O30" s="173">
        <f>ROUND(E30*N30,2)</f>
        <v>0</v>
      </c>
      <c r="P30" s="173">
        <v>0</v>
      </c>
      <c r="Q30" s="173">
        <f>ROUND(E30*P30,2)</f>
        <v>0</v>
      </c>
      <c r="R30" s="175" t="s">
        <v>453</v>
      </c>
      <c r="S30" s="175" t="s">
        <v>179</v>
      </c>
      <c r="T30" s="176" t="s">
        <v>179</v>
      </c>
      <c r="U30" s="161">
        <v>1.0999999999999999E-2</v>
      </c>
      <c r="V30" s="161">
        <f>ROUND(E30*U30,2)</f>
        <v>0.39</v>
      </c>
      <c r="W30" s="161"/>
      <c r="X30" s="161" t="s">
        <v>225</v>
      </c>
      <c r="Y30" s="161" t="s">
        <v>182</v>
      </c>
      <c r="Z30" s="151"/>
      <c r="AA30" s="151"/>
      <c r="AB30" s="151"/>
      <c r="AC30" s="151"/>
      <c r="AD30" s="151"/>
      <c r="AE30" s="151"/>
      <c r="AF30" s="151"/>
      <c r="AG30" s="151" t="s">
        <v>226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22.5" outlineLevel="2" x14ac:dyDescent="0.2">
      <c r="A31" s="158"/>
      <c r="B31" s="159"/>
      <c r="C31" s="257" t="s">
        <v>466</v>
      </c>
      <c r="D31" s="258"/>
      <c r="E31" s="258"/>
      <c r="F31" s="258"/>
      <c r="G31" s="258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228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92" t="str">
        <f>C31</f>
        <v>bez ohledu na způsob založení, tj. pokosení se shrabáním, naložením shrabků na dopravní prostředek s odvezením do 20 km a se složením,</v>
      </c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7">
        <v>13</v>
      </c>
      <c r="B32" s="178" t="s">
        <v>254</v>
      </c>
      <c r="C32" s="185" t="s">
        <v>255</v>
      </c>
      <c r="D32" s="179" t="s">
        <v>241</v>
      </c>
      <c r="E32" s="180">
        <v>20.97</v>
      </c>
      <c r="F32" s="181"/>
      <c r="G32" s="182">
        <f>ROUND(E32*F32,2)</f>
        <v>0</v>
      </c>
      <c r="H32" s="181"/>
      <c r="I32" s="182">
        <f>ROUND(E32*H32,2)</f>
        <v>0</v>
      </c>
      <c r="J32" s="181"/>
      <c r="K32" s="182">
        <f>ROUND(E32*J32,2)</f>
        <v>0</v>
      </c>
      <c r="L32" s="182">
        <v>21</v>
      </c>
      <c r="M32" s="182">
        <f>G32*(1+L32/100)</f>
        <v>0</v>
      </c>
      <c r="N32" s="180">
        <v>0</v>
      </c>
      <c r="O32" s="180">
        <f>ROUND(E32*N32,2)</f>
        <v>0</v>
      </c>
      <c r="P32" s="180">
        <v>0</v>
      </c>
      <c r="Q32" s="180">
        <f>ROUND(E32*P32,2)</f>
        <v>0</v>
      </c>
      <c r="R32" s="182" t="s">
        <v>242</v>
      </c>
      <c r="S32" s="182" t="s">
        <v>179</v>
      </c>
      <c r="T32" s="183" t="s">
        <v>179</v>
      </c>
      <c r="U32" s="161">
        <v>0</v>
      </c>
      <c r="V32" s="161">
        <f>ROUND(E32*U32,2)</f>
        <v>0</v>
      </c>
      <c r="W32" s="161"/>
      <c r="X32" s="161" t="s">
        <v>225</v>
      </c>
      <c r="Y32" s="161" t="s">
        <v>182</v>
      </c>
      <c r="Z32" s="151"/>
      <c r="AA32" s="151"/>
      <c r="AB32" s="151"/>
      <c r="AC32" s="151"/>
      <c r="AD32" s="151"/>
      <c r="AE32" s="151"/>
      <c r="AF32" s="151"/>
      <c r="AG32" s="151" t="s">
        <v>226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2.5" outlineLevel="1" x14ac:dyDescent="0.2">
      <c r="A33" s="170">
        <v>14</v>
      </c>
      <c r="B33" s="171" t="s">
        <v>257</v>
      </c>
      <c r="C33" s="186" t="s">
        <v>258</v>
      </c>
      <c r="D33" s="172" t="s">
        <v>223</v>
      </c>
      <c r="E33" s="173">
        <v>16.25</v>
      </c>
      <c r="F33" s="174"/>
      <c r="G33" s="175">
        <f>ROUND(E33*F33,2)</f>
        <v>0</v>
      </c>
      <c r="H33" s="174"/>
      <c r="I33" s="175">
        <f>ROUND(E33*H33,2)</f>
        <v>0</v>
      </c>
      <c r="J33" s="174"/>
      <c r="K33" s="175">
        <f>ROUND(E33*J33,2)</f>
        <v>0</v>
      </c>
      <c r="L33" s="175">
        <v>21</v>
      </c>
      <c r="M33" s="175">
        <f>G33*(1+L33/100)</f>
        <v>0</v>
      </c>
      <c r="N33" s="173">
        <v>0</v>
      </c>
      <c r="O33" s="173">
        <f>ROUND(E33*N33,2)</f>
        <v>0</v>
      </c>
      <c r="P33" s="173">
        <v>0</v>
      </c>
      <c r="Q33" s="173">
        <f>ROUND(E33*P33,2)</f>
        <v>0</v>
      </c>
      <c r="R33" s="175" t="s">
        <v>242</v>
      </c>
      <c r="S33" s="175" t="s">
        <v>179</v>
      </c>
      <c r="T33" s="176" t="s">
        <v>179</v>
      </c>
      <c r="U33" s="161">
        <v>5.0000000000000001E-3</v>
      </c>
      <c r="V33" s="161">
        <f>ROUND(E33*U33,2)</f>
        <v>0.08</v>
      </c>
      <c r="W33" s="161"/>
      <c r="X33" s="161" t="s">
        <v>225</v>
      </c>
      <c r="Y33" s="161" t="s">
        <v>182</v>
      </c>
      <c r="Z33" s="151"/>
      <c r="AA33" s="151"/>
      <c r="AB33" s="151"/>
      <c r="AC33" s="151"/>
      <c r="AD33" s="151"/>
      <c r="AE33" s="151"/>
      <c r="AF33" s="151"/>
      <c r="AG33" s="151" t="s">
        <v>226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2" x14ac:dyDescent="0.2">
      <c r="A34" s="158"/>
      <c r="B34" s="159"/>
      <c r="C34" s="257" t="s">
        <v>259</v>
      </c>
      <c r="D34" s="258"/>
      <c r="E34" s="258"/>
      <c r="F34" s="258"/>
      <c r="G34" s="258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228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92" t="str">
        <f>C34</f>
        <v>z rostlé horniny tř.1 - 4 pod násypy z hornin soudržných do 92% PS a hornin nesoudržných sypkých relativní ulehlosti I(d) do 0,8</v>
      </c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7">
        <v>15</v>
      </c>
      <c r="B35" s="178" t="s">
        <v>467</v>
      </c>
      <c r="C35" s="185" t="s">
        <v>468</v>
      </c>
      <c r="D35" s="179" t="s">
        <v>469</v>
      </c>
      <c r="E35" s="180">
        <v>0.9</v>
      </c>
      <c r="F35" s="181"/>
      <c r="G35" s="182">
        <f t="shared" ref="G35:G40" si="0">ROUND(E35*F35,2)</f>
        <v>0</v>
      </c>
      <c r="H35" s="181"/>
      <c r="I35" s="182">
        <f t="shared" ref="I35:I40" si="1">ROUND(E35*H35,2)</f>
        <v>0</v>
      </c>
      <c r="J35" s="181"/>
      <c r="K35" s="182">
        <f t="shared" ref="K35:K40" si="2">ROUND(E35*J35,2)</f>
        <v>0</v>
      </c>
      <c r="L35" s="182">
        <v>21</v>
      </c>
      <c r="M35" s="182">
        <f t="shared" ref="M35:M40" si="3">G35*(1+L35/100)</f>
        <v>0</v>
      </c>
      <c r="N35" s="180">
        <v>0</v>
      </c>
      <c r="O35" s="180">
        <f t="shared" ref="O35:O40" si="4">ROUND(E35*N35,2)</f>
        <v>0</v>
      </c>
      <c r="P35" s="180">
        <v>0</v>
      </c>
      <c r="Q35" s="180">
        <f t="shared" ref="Q35:Q40" si="5">ROUND(E35*P35,2)</f>
        <v>0</v>
      </c>
      <c r="R35" s="182" t="s">
        <v>293</v>
      </c>
      <c r="S35" s="182" t="s">
        <v>179</v>
      </c>
      <c r="T35" s="183" t="s">
        <v>179</v>
      </c>
      <c r="U35" s="161">
        <v>0</v>
      </c>
      <c r="V35" s="161">
        <f t="shared" ref="V35:V40" si="6">ROUND(E35*U35,2)</f>
        <v>0</v>
      </c>
      <c r="W35" s="161"/>
      <c r="X35" s="161" t="s">
        <v>269</v>
      </c>
      <c r="Y35" s="161" t="s">
        <v>182</v>
      </c>
      <c r="Z35" s="151"/>
      <c r="AA35" s="151"/>
      <c r="AB35" s="151"/>
      <c r="AC35" s="151"/>
      <c r="AD35" s="151"/>
      <c r="AE35" s="151"/>
      <c r="AF35" s="151"/>
      <c r="AG35" s="151" t="s">
        <v>270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77">
        <v>16</v>
      </c>
      <c r="B36" s="178" t="s">
        <v>470</v>
      </c>
      <c r="C36" s="185" t="s">
        <v>471</v>
      </c>
      <c r="D36" s="179" t="s">
        <v>472</v>
      </c>
      <c r="E36" s="180">
        <v>0.7</v>
      </c>
      <c r="F36" s="181"/>
      <c r="G36" s="182">
        <f t="shared" si="0"/>
        <v>0</v>
      </c>
      <c r="H36" s="181"/>
      <c r="I36" s="182">
        <f t="shared" si="1"/>
        <v>0</v>
      </c>
      <c r="J36" s="181"/>
      <c r="K36" s="182">
        <f t="shared" si="2"/>
        <v>0</v>
      </c>
      <c r="L36" s="182">
        <v>21</v>
      </c>
      <c r="M36" s="182">
        <f t="shared" si="3"/>
        <v>0</v>
      </c>
      <c r="N36" s="180">
        <v>0</v>
      </c>
      <c r="O36" s="180">
        <f t="shared" si="4"/>
        <v>0</v>
      </c>
      <c r="P36" s="180">
        <v>0</v>
      </c>
      <c r="Q36" s="180">
        <f t="shared" si="5"/>
        <v>0</v>
      </c>
      <c r="R36" s="182" t="s">
        <v>293</v>
      </c>
      <c r="S36" s="182" t="s">
        <v>179</v>
      </c>
      <c r="T36" s="183" t="s">
        <v>179</v>
      </c>
      <c r="U36" s="161">
        <v>0</v>
      </c>
      <c r="V36" s="161">
        <f t="shared" si="6"/>
        <v>0</v>
      </c>
      <c r="W36" s="161"/>
      <c r="X36" s="161" t="s">
        <v>269</v>
      </c>
      <c r="Y36" s="161" t="s">
        <v>182</v>
      </c>
      <c r="Z36" s="151"/>
      <c r="AA36" s="151"/>
      <c r="AB36" s="151"/>
      <c r="AC36" s="151"/>
      <c r="AD36" s="151"/>
      <c r="AE36" s="151"/>
      <c r="AF36" s="151"/>
      <c r="AG36" s="151" t="s">
        <v>270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7">
        <v>17</v>
      </c>
      <c r="B37" s="178" t="s">
        <v>309</v>
      </c>
      <c r="C37" s="185" t="s">
        <v>310</v>
      </c>
      <c r="D37" s="179" t="s">
        <v>241</v>
      </c>
      <c r="E37" s="180">
        <v>5.3</v>
      </c>
      <c r="F37" s="181"/>
      <c r="G37" s="182">
        <f t="shared" si="0"/>
        <v>0</v>
      </c>
      <c r="H37" s="181"/>
      <c r="I37" s="182">
        <f t="shared" si="1"/>
        <v>0</v>
      </c>
      <c r="J37" s="181"/>
      <c r="K37" s="182">
        <f t="shared" si="2"/>
        <v>0</v>
      </c>
      <c r="L37" s="182">
        <v>21</v>
      </c>
      <c r="M37" s="182">
        <f t="shared" si="3"/>
        <v>0</v>
      </c>
      <c r="N37" s="180">
        <v>0</v>
      </c>
      <c r="O37" s="180">
        <f t="shared" si="4"/>
        <v>0</v>
      </c>
      <c r="P37" s="180">
        <v>0</v>
      </c>
      <c r="Q37" s="180">
        <f t="shared" si="5"/>
        <v>0</v>
      </c>
      <c r="R37" s="182"/>
      <c r="S37" s="182" t="s">
        <v>179</v>
      </c>
      <c r="T37" s="183" t="s">
        <v>179</v>
      </c>
      <c r="U37" s="161">
        <v>1.32</v>
      </c>
      <c r="V37" s="161">
        <f t="shared" si="6"/>
        <v>7</v>
      </c>
      <c r="W37" s="161"/>
      <c r="X37" s="161" t="s">
        <v>225</v>
      </c>
      <c r="Y37" s="161" t="s">
        <v>182</v>
      </c>
      <c r="Z37" s="151"/>
      <c r="AA37" s="151"/>
      <c r="AB37" s="151"/>
      <c r="AC37" s="151"/>
      <c r="AD37" s="151"/>
      <c r="AE37" s="151"/>
      <c r="AF37" s="151"/>
      <c r="AG37" s="151" t="s">
        <v>226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7">
        <v>18</v>
      </c>
      <c r="B38" s="178" t="s">
        <v>311</v>
      </c>
      <c r="C38" s="185" t="s">
        <v>312</v>
      </c>
      <c r="D38" s="179" t="s">
        <v>223</v>
      </c>
      <c r="E38" s="180">
        <v>5.3</v>
      </c>
      <c r="F38" s="181"/>
      <c r="G38" s="182">
        <f t="shared" si="0"/>
        <v>0</v>
      </c>
      <c r="H38" s="181"/>
      <c r="I38" s="182">
        <f t="shared" si="1"/>
        <v>0</v>
      </c>
      <c r="J38" s="181"/>
      <c r="K38" s="182">
        <f t="shared" si="2"/>
        <v>0</v>
      </c>
      <c r="L38" s="182">
        <v>21</v>
      </c>
      <c r="M38" s="182">
        <f t="shared" si="3"/>
        <v>0</v>
      </c>
      <c r="N38" s="180">
        <v>0</v>
      </c>
      <c r="O38" s="180">
        <f t="shared" si="4"/>
        <v>0</v>
      </c>
      <c r="P38" s="180">
        <v>0</v>
      </c>
      <c r="Q38" s="180">
        <f t="shared" si="5"/>
        <v>0</v>
      </c>
      <c r="R38" s="182"/>
      <c r="S38" s="182" t="s">
        <v>179</v>
      </c>
      <c r="T38" s="183" t="s">
        <v>179</v>
      </c>
      <c r="U38" s="161">
        <v>0.14199999999999999</v>
      </c>
      <c r="V38" s="161">
        <f t="shared" si="6"/>
        <v>0.75</v>
      </c>
      <c r="W38" s="161"/>
      <c r="X38" s="161" t="s">
        <v>225</v>
      </c>
      <c r="Y38" s="161" t="s">
        <v>182</v>
      </c>
      <c r="Z38" s="151"/>
      <c r="AA38" s="151"/>
      <c r="AB38" s="151"/>
      <c r="AC38" s="151"/>
      <c r="AD38" s="151"/>
      <c r="AE38" s="151"/>
      <c r="AF38" s="151"/>
      <c r="AG38" s="151" t="s">
        <v>226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77">
        <v>19</v>
      </c>
      <c r="B39" s="178" t="s">
        <v>473</v>
      </c>
      <c r="C39" s="185" t="s">
        <v>474</v>
      </c>
      <c r="D39" s="179" t="s">
        <v>223</v>
      </c>
      <c r="E39" s="180">
        <v>35.284999999999997</v>
      </c>
      <c r="F39" s="181"/>
      <c r="G39" s="182">
        <f t="shared" si="0"/>
        <v>0</v>
      </c>
      <c r="H39" s="181"/>
      <c r="I39" s="182">
        <f t="shared" si="1"/>
        <v>0</v>
      </c>
      <c r="J39" s="181"/>
      <c r="K39" s="182">
        <f t="shared" si="2"/>
        <v>0</v>
      </c>
      <c r="L39" s="182">
        <v>21</v>
      </c>
      <c r="M39" s="182">
        <f t="shared" si="3"/>
        <v>0</v>
      </c>
      <c r="N39" s="180">
        <v>0</v>
      </c>
      <c r="O39" s="180">
        <f t="shared" si="4"/>
        <v>0</v>
      </c>
      <c r="P39" s="180">
        <v>0</v>
      </c>
      <c r="Q39" s="180">
        <f t="shared" si="5"/>
        <v>0</v>
      </c>
      <c r="R39" s="182"/>
      <c r="S39" s="182" t="s">
        <v>179</v>
      </c>
      <c r="T39" s="183" t="s">
        <v>179</v>
      </c>
      <c r="U39" s="161">
        <v>0.05</v>
      </c>
      <c r="V39" s="161">
        <f t="shared" si="6"/>
        <v>1.76</v>
      </c>
      <c r="W39" s="161"/>
      <c r="X39" s="161" t="s">
        <v>225</v>
      </c>
      <c r="Y39" s="161" t="s">
        <v>182</v>
      </c>
      <c r="Z39" s="151"/>
      <c r="AA39" s="151"/>
      <c r="AB39" s="151"/>
      <c r="AC39" s="151"/>
      <c r="AD39" s="151"/>
      <c r="AE39" s="151"/>
      <c r="AF39" s="151"/>
      <c r="AG39" s="151" t="s">
        <v>226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ht="22.5" outlineLevel="1" x14ac:dyDescent="0.2">
      <c r="A40" s="170">
        <v>20</v>
      </c>
      <c r="B40" s="171" t="s">
        <v>475</v>
      </c>
      <c r="C40" s="186" t="s">
        <v>476</v>
      </c>
      <c r="D40" s="172" t="s">
        <v>299</v>
      </c>
      <c r="E40" s="173">
        <v>41.063229999999997</v>
      </c>
      <c r="F40" s="174"/>
      <c r="G40" s="175">
        <f t="shared" si="0"/>
        <v>0</v>
      </c>
      <c r="H40" s="174"/>
      <c r="I40" s="175">
        <f t="shared" si="1"/>
        <v>0</v>
      </c>
      <c r="J40" s="174"/>
      <c r="K40" s="175">
        <f t="shared" si="2"/>
        <v>0</v>
      </c>
      <c r="L40" s="175">
        <v>21</v>
      </c>
      <c r="M40" s="175">
        <f t="shared" si="3"/>
        <v>0</v>
      </c>
      <c r="N40" s="173">
        <v>0</v>
      </c>
      <c r="O40" s="173">
        <f t="shared" si="4"/>
        <v>0</v>
      </c>
      <c r="P40" s="173">
        <v>0</v>
      </c>
      <c r="Q40" s="173">
        <f t="shared" si="5"/>
        <v>0</v>
      </c>
      <c r="R40" s="175" t="s">
        <v>453</v>
      </c>
      <c r="S40" s="175" t="s">
        <v>179</v>
      </c>
      <c r="T40" s="176" t="s">
        <v>179</v>
      </c>
      <c r="U40" s="161">
        <v>1.925</v>
      </c>
      <c r="V40" s="161">
        <f t="shared" si="6"/>
        <v>79.05</v>
      </c>
      <c r="W40" s="161"/>
      <c r="X40" s="161" t="s">
        <v>225</v>
      </c>
      <c r="Y40" s="161" t="s">
        <v>182</v>
      </c>
      <c r="Z40" s="151"/>
      <c r="AA40" s="151"/>
      <c r="AB40" s="151"/>
      <c r="AC40" s="151"/>
      <c r="AD40" s="151"/>
      <c r="AE40" s="151"/>
      <c r="AF40" s="151"/>
      <c r="AG40" s="151" t="s">
        <v>226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">
      <c r="A41" s="158"/>
      <c r="B41" s="159"/>
      <c r="C41" s="193" t="s">
        <v>643</v>
      </c>
      <c r="D41" s="190"/>
      <c r="E41" s="191"/>
      <c r="F41" s="161"/>
      <c r="G41" s="161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230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3" x14ac:dyDescent="0.2">
      <c r="A42" s="158"/>
      <c r="B42" s="159"/>
      <c r="C42" s="193" t="s">
        <v>644</v>
      </c>
      <c r="D42" s="190"/>
      <c r="E42" s="191"/>
      <c r="F42" s="161"/>
      <c r="G42" s="161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230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3" x14ac:dyDescent="0.2">
      <c r="A43" s="158"/>
      <c r="B43" s="159"/>
      <c r="C43" s="193" t="s">
        <v>645</v>
      </c>
      <c r="D43" s="190"/>
      <c r="E43" s="191"/>
      <c r="F43" s="161"/>
      <c r="G43" s="161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1"/>
      <c r="AA43" s="151"/>
      <c r="AB43" s="151"/>
      <c r="AC43" s="151"/>
      <c r="AD43" s="151"/>
      <c r="AE43" s="151"/>
      <c r="AF43" s="151"/>
      <c r="AG43" s="151" t="s">
        <v>230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3" x14ac:dyDescent="0.2">
      <c r="A44" s="158"/>
      <c r="B44" s="159"/>
      <c r="C44" s="193" t="s">
        <v>646</v>
      </c>
      <c r="D44" s="190"/>
      <c r="E44" s="191"/>
      <c r="F44" s="161"/>
      <c r="G44" s="161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230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3" x14ac:dyDescent="0.2">
      <c r="A45" s="158"/>
      <c r="B45" s="159"/>
      <c r="C45" s="193" t="s">
        <v>647</v>
      </c>
      <c r="D45" s="190"/>
      <c r="E45" s="191"/>
      <c r="F45" s="161"/>
      <c r="G45" s="161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230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3" x14ac:dyDescent="0.2">
      <c r="A46" s="158"/>
      <c r="B46" s="159"/>
      <c r="C46" s="193" t="s">
        <v>648</v>
      </c>
      <c r="D46" s="190"/>
      <c r="E46" s="191"/>
      <c r="F46" s="161"/>
      <c r="G46" s="161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1"/>
      <c r="AA46" s="151"/>
      <c r="AB46" s="151"/>
      <c r="AC46" s="151"/>
      <c r="AD46" s="151"/>
      <c r="AE46" s="151"/>
      <c r="AF46" s="151"/>
      <c r="AG46" s="151" t="s">
        <v>230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3" x14ac:dyDescent="0.2">
      <c r="A47" s="158"/>
      <c r="B47" s="159"/>
      <c r="C47" s="193" t="s">
        <v>649</v>
      </c>
      <c r="D47" s="190"/>
      <c r="E47" s="191"/>
      <c r="F47" s="161"/>
      <c r="G47" s="161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230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3" x14ac:dyDescent="0.2">
      <c r="A48" s="158"/>
      <c r="B48" s="159"/>
      <c r="C48" s="193" t="s">
        <v>650</v>
      </c>
      <c r="D48" s="190"/>
      <c r="E48" s="191"/>
      <c r="F48" s="161"/>
      <c r="G48" s="161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1"/>
      <c r="AA48" s="151"/>
      <c r="AB48" s="151"/>
      <c r="AC48" s="151"/>
      <c r="AD48" s="151"/>
      <c r="AE48" s="151"/>
      <c r="AF48" s="151"/>
      <c r="AG48" s="151" t="s">
        <v>230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3" x14ac:dyDescent="0.2">
      <c r="A49" s="158"/>
      <c r="B49" s="159"/>
      <c r="C49" s="193" t="s">
        <v>651</v>
      </c>
      <c r="D49" s="190"/>
      <c r="E49" s="191">
        <v>41.06</v>
      </c>
      <c r="F49" s="161"/>
      <c r="G49" s="161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1"/>
      <c r="AA49" s="151"/>
      <c r="AB49" s="151"/>
      <c r="AC49" s="151"/>
      <c r="AD49" s="151"/>
      <c r="AE49" s="151"/>
      <c r="AF49" s="151"/>
      <c r="AG49" s="151" t="s">
        <v>230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x14ac:dyDescent="0.2">
      <c r="A50" s="163" t="s">
        <v>174</v>
      </c>
      <c r="B50" s="164" t="s">
        <v>112</v>
      </c>
      <c r="C50" s="184" t="s">
        <v>113</v>
      </c>
      <c r="D50" s="165"/>
      <c r="E50" s="166"/>
      <c r="F50" s="167"/>
      <c r="G50" s="167">
        <f>SUMIF(AG51:AG70,"&lt;&gt;NOR",G51:G70)</f>
        <v>0</v>
      </c>
      <c r="H50" s="167"/>
      <c r="I50" s="167">
        <f>SUM(I51:I70)</f>
        <v>0</v>
      </c>
      <c r="J50" s="167"/>
      <c r="K50" s="167">
        <f>SUM(K51:K70)</f>
        <v>0</v>
      </c>
      <c r="L50" s="167"/>
      <c r="M50" s="167">
        <f>SUM(M51:M70)</f>
        <v>0</v>
      </c>
      <c r="N50" s="166"/>
      <c r="O50" s="166">
        <f>SUM(O51:O70)</f>
        <v>0</v>
      </c>
      <c r="P50" s="166"/>
      <c r="Q50" s="166">
        <f>SUM(Q51:Q70)</f>
        <v>0</v>
      </c>
      <c r="R50" s="167"/>
      <c r="S50" s="167"/>
      <c r="T50" s="168"/>
      <c r="U50" s="162"/>
      <c r="V50" s="162">
        <f>SUM(V51:V70)</f>
        <v>89.43</v>
      </c>
      <c r="W50" s="162"/>
      <c r="X50" s="162"/>
      <c r="Y50" s="162"/>
      <c r="AG50" t="s">
        <v>175</v>
      </c>
    </row>
    <row r="51" spans="1:60" outlineLevel="1" x14ac:dyDescent="0.2">
      <c r="A51" s="177">
        <v>21</v>
      </c>
      <c r="B51" s="178" t="s">
        <v>652</v>
      </c>
      <c r="C51" s="185" t="s">
        <v>653</v>
      </c>
      <c r="D51" s="179" t="s">
        <v>241</v>
      </c>
      <c r="E51" s="180">
        <v>11.4</v>
      </c>
      <c r="F51" s="181"/>
      <c r="G51" s="182">
        <f>ROUND(E51*F51,2)</f>
        <v>0</v>
      </c>
      <c r="H51" s="181"/>
      <c r="I51" s="182">
        <f>ROUND(E51*H51,2)</f>
        <v>0</v>
      </c>
      <c r="J51" s="181"/>
      <c r="K51" s="182">
        <f>ROUND(E51*J51,2)</f>
        <v>0</v>
      </c>
      <c r="L51" s="182">
        <v>21</v>
      </c>
      <c r="M51" s="182">
        <f>G51*(1+L51/100)</f>
        <v>0</v>
      </c>
      <c r="N51" s="180">
        <v>0</v>
      </c>
      <c r="O51" s="180">
        <f>ROUND(E51*N51,2)</f>
        <v>0</v>
      </c>
      <c r="P51" s="180">
        <v>0</v>
      </c>
      <c r="Q51" s="180">
        <f>ROUND(E51*P51,2)</f>
        <v>0</v>
      </c>
      <c r="R51" s="182" t="s">
        <v>354</v>
      </c>
      <c r="S51" s="182" t="s">
        <v>179</v>
      </c>
      <c r="T51" s="183" t="s">
        <v>179</v>
      </c>
      <c r="U51" s="161">
        <v>0.47699999999999998</v>
      </c>
      <c r="V51" s="161">
        <f>ROUND(E51*U51,2)</f>
        <v>5.44</v>
      </c>
      <c r="W51" s="161"/>
      <c r="X51" s="161" t="s">
        <v>225</v>
      </c>
      <c r="Y51" s="161" t="s">
        <v>182</v>
      </c>
      <c r="Z51" s="151"/>
      <c r="AA51" s="151"/>
      <c r="AB51" s="151"/>
      <c r="AC51" s="151"/>
      <c r="AD51" s="151"/>
      <c r="AE51" s="151"/>
      <c r="AF51" s="151"/>
      <c r="AG51" s="151" t="s">
        <v>226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70">
        <v>22</v>
      </c>
      <c r="B52" s="171" t="s">
        <v>654</v>
      </c>
      <c r="C52" s="186" t="s">
        <v>655</v>
      </c>
      <c r="D52" s="172" t="s">
        <v>223</v>
      </c>
      <c r="E52" s="173">
        <v>57</v>
      </c>
      <c r="F52" s="174"/>
      <c r="G52" s="175">
        <f>ROUND(E52*F52,2)</f>
        <v>0</v>
      </c>
      <c r="H52" s="174"/>
      <c r="I52" s="175">
        <f>ROUND(E52*H52,2)</f>
        <v>0</v>
      </c>
      <c r="J52" s="174"/>
      <c r="K52" s="175">
        <f>ROUND(E52*J52,2)</f>
        <v>0</v>
      </c>
      <c r="L52" s="175">
        <v>21</v>
      </c>
      <c r="M52" s="175">
        <f>G52*(1+L52/100)</f>
        <v>0</v>
      </c>
      <c r="N52" s="173">
        <v>0</v>
      </c>
      <c r="O52" s="173">
        <f>ROUND(E52*N52,2)</f>
        <v>0</v>
      </c>
      <c r="P52" s="173">
        <v>0</v>
      </c>
      <c r="Q52" s="173">
        <f>ROUND(E52*P52,2)</f>
        <v>0</v>
      </c>
      <c r="R52" s="175" t="s">
        <v>354</v>
      </c>
      <c r="S52" s="175" t="s">
        <v>179</v>
      </c>
      <c r="T52" s="176" t="s">
        <v>179</v>
      </c>
      <c r="U52" s="161">
        <v>1.05</v>
      </c>
      <c r="V52" s="161">
        <f>ROUND(E52*U52,2)</f>
        <v>59.85</v>
      </c>
      <c r="W52" s="161"/>
      <c r="X52" s="161" t="s">
        <v>225</v>
      </c>
      <c r="Y52" s="161" t="s">
        <v>182</v>
      </c>
      <c r="Z52" s="151"/>
      <c r="AA52" s="151"/>
      <c r="AB52" s="151"/>
      <c r="AC52" s="151"/>
      <c r="AD52" s="151"/>
      <c r="AE52" s="151"/>
      <c r="AF52" s="151"/>
      <c r="AG52" s="151" t="s">
        <v>226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2.5" outlineLevel="2" x14ac:dyDescent="0.2">
      <c r="A53" s="158"/>
      <c r="B53" s="159"/>
      <c r="C53" s="257" t="s">
        <v>656</v>
      </c>
      <c r="D53" s="258"/>
      <c r="E53" s="258"/>
      <c r="F53" s="258"/>
      <c r="G53" s="258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61"/>
      <c r="Z53" s="151"/>
      <c r="AA53" s="151"/>
      <c r="AB53" s="151"/>
      <c r="AC53" s="151"/>
      <c r="AD53" s="151"/>
      <c r="AE53" s="151"/>
      <c r="AF53" s="151"/>
      <c r="AG53" s="151" t="s">
        <v>228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92" t="str">
        <f>C53</f>
        <v>svislé nebo šikmé (odkloněné), půdorysně přímé nebo zalomené, stěn základových pasů ve volných nebo zapažených jámách, rýhách, šachtách, včetně případných vzpěr,</v>
      </c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0">
        <v>23</v>
      </c>
      <c r="B54" s="171" t="s">
        <v>657</v>
      </c>
      <c r="C54" s="186" t="s">
        <v>658</v>
      </c>
      <c r="D54" s="172" t="s">
        <v>223</v>
      </c>
      <c r="E54" s="173">
        <v>57</v>
      </c>
      <c r="F54" s="174"/>
      <c r="G54" s="175">
        <f>ROUND(E54*F54,2)</f>
        <v>0</v>
      </c>
      <c r="H54" s="174"/>
      <c r="I54" s="175">
        <f>ROUND(E54*H54,2)</f>
        <v>0</v>
      </c>
      <c r="J54" s="174"/>
      <c r="K54" s="175">
        <f>ROUND(E54*J54,2)</f>
        <v>0</v>
      </c>
      <c r="L54" s="175">
        <v>21</v>
      </c>
      <c r="M54" s="175">
        <f>G54*(1+L54/100)</f>
        <v>0</v>
      </c>
      <c r="N54" s="173">
        <v>0</v>
      </c>
      <c r="O54" s="173">
        <f>ROUND(E54*N54,2)</f>
        <v>0</v>
      </c>
      <c r="P54" s="173">
        <v>0</v>
      </c>
      <c r="Q54" s="173">
        <f>ROUND(E54*P54,2)</f>
        <v>0</v>
      </c>
      <c r="R54" s="175" t="s">
        <v>354</v>
      </c>
      <c r="S54" s="175" t="s">
        <v>179</v>
      </c>
      <c r="T54" s="176" t="s">
        <v>179</v>
      </c>
      <c r="U54" s="161">
        <v>0.32</v>
      </c>
      <c r="V54" s="161">
        <f>ROUND(E54*U54,2)</f>
        <v>18.239999999999998</v>
      </c>
      <c r="W54" s="161"/>
      <c r="X54" s="161" t="s">
        <v>225</v>
      </c>
      <c r="Y54" s="161" t="s">
        <v>182</v>
      </c>
      <c r="Z54" s="151"/>
      <c r="AA54" s="151"/>
      <c r="AB54" s="151"/>
      <c r="AC54" s="151"/>
      <c r="AD54" s="151"/>
      <c r="AE54" s="151"/>
      <c r="AF54" s="151"/>
      <c r="AG54" s="151" t="s">
        <v>226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ht="22.5" outlineLevel="2" x14ac:dyDescent="0.2">
      <c r="A55" s="158"/>
      <c r="B55" s="159"/>
      <c r="C55" s="257" t="s">
        <v>656</v>
      </c>
      <c r="D55" s="258"/>
      <c r="E55" s="258"/>
      <c r="F55" s="258"/>
      <c r="G55" s="258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1"/>
      <c r="AA55" s="151"/>
      <c r="AB55" s="151"/>
      <c r="AC55" s="151"/>
      <c r="AD55" s="151"/>
      <c r="AE55" s="151"/>
      <c r="AF55" s="151"/>
      <c r="AG55" s="151" t="s">
        <v>228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92" t="str">
        <f>C55</f>
        <v>svislé nebo šikmé (odkloněné), půdorysně přímé nebo zalomené, stěn základových pasů ve volných nebo zapažených jámách, rýhách, šachtách, včetně případných vzpěr,</v>
      </c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0">
        <v>24</v>
      </c>
      <c r="B56" s="171" t="s">
        <v>659</v>
      </c>
      <c r="C56" s="186" t="s">
        <v>660</v>
      </c>
      <c r="D56" s="172" t="s">
        <v>241</v>
      </c>
      <c r="E56" s="173">
        <v>0.6</v>
      </c>
      <c r="F56" s="174"/>
      <c r="G56" s="175">
        <f>ROUND(E56*F56,2)</f>
        <v>0</v>
      </c>
      <c r="H56" s="174"/>
      <c r="I56" s="175">
        <f>ROUND(E56*H56,2)</f>
        <v>0</v>
      </c>
      <c r="J56" s="174"/>
      <c r="K56" s="175">
        <f>ROUND(E56*J56,2)</f>
        <v>0</v>
      </c>
      <c r="L56" s="175">
        <v>21</v>
      </c>
      <c r="M56" s="175">
        <f>G56*(1+L56/100)</f>
        <v>0</v>
      </c>
      <c r="N56" s="173">
        <v>0</v>
      </c>
      <c r="O56" s="173">
        <f>ROUND(E56*N56,2)</f>
        <v>0</v>
      </c>
      <c r="P56" s="173">
        <v>0</v>
      </c>
      <c r="Q56" s="173">
        <f>ROUND(E56*P56,2)</f>
        <v>0</v>
      </c>
      <c r="R56" s="175" t="s">
        <v>354</v>
      </c>
      <c r="S56" s="175" t="s">
        <v>179</v>
      </c>
      <c r="T56" s="176" t="s">
        <v>179</v>
      </c>
      <c r="U56" s="161">
        <v>0.47699999999999998</v>
      </c>
      <c r="V56" s="161">
        <f>ROUND(E56*U56,2)</f>
        <v>0.28999999999999998</v>
      </c>
      <c r="W56" s="161"/>
      <c r="X56" s="161" t="s">
        <v>225</v>
      </c>
      <c r="Y56" s="161" t="s">
        <v>182</v>
      </c>
      <c r="Z56" s="151"/>
      <c r="AA56" s="151"/>
      <c r="AB56" s="151"/>
      <c r="AC56" s="151"/>
      <c r="AD56" s="151"/>
      <c r="AE56" s="151"/>
      <c r="AF56" s="151"/>
      <c r="AG56" s="151" t="s">
        <v>226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2" x14ac:dyDescent="0.2">
      <c r="A57" s="158"/>
      <c r="B57" s="159"/>
      <c r="C57" s="193" t="s">
        <v>661</v>
      </c>
      <c r="D57" s="190"/>
      <c r="E57" s="191"/>
      <c r="F57" s="161"/>
      <c r="G57" s="161"/>
      <c r="H57" s="161"/>
      <c r="I57" s="161"/>
      <c r="J57" s="161"/>
      <c r="K57" s="161"/>
      <c r="L57" s="161"/>
      <c r="M57" s="161"/>
      <c r="N57" s="160"/>
      <c r="O57" s="160"/>
      <c r="P57" s="160"/>
      <c r="Q57" s="160"/>
      <c r="R57" s="161"/>
      <c r="S57" s="161"/>
      <c r="T57" s="161"/>
      <c r="U57" s="161"/>
      <c r="V57" s="161"/>
      <c r="W57" s="161"/>
      <c r="X57" s="161"/>
      <c r="Y57" s="161"/>
      <c r="Z57" s="151"/>
      <c r="AA57" s="151"/>
      <c r="AB57" s="151"/>
      <c r="AC57" s="151"/>
      <c r="AD57" s="151"/>
      <c r="AE57" s="151"/>
      <c r="AF57" s="151"/>
      <c r="AG57" s="151" t="s">
        <v>230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3" x14ac:dyDescent="0.2">
      <c r="A58" s="158"/>
      <c r="B58" s="159"/>
      <c r="C58" s="193" t="s">
        <v>662</v>
      </c>
      <c r="D58" s="190"/>
      <c r="E58" s="191">
        <v>0.6</v>
      </c>
      <c r="F58" s="161"/>
      <c r="G58" s="161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230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0">
        <v>25</v>
      </c>
      <c r="B59" s="171" t="s">
        <v>663</v>
      </c>
      <c r="C59" s="186" t="s">
        <v>664</v>
      </c>
      <c r="D59" s="172" t="s">
        <v>223</v>
      </c>
      <c r="E59" s="173">
        <v>3.9</v>
      </c>
      <c r="F59" s="174"/>
      <c r="G59" s="175">
        <f>ROUND(E59*F59,2)</f>
        <v>0</v>
      </c>
      <c r="H59" s="174"/>
      <c r="I59" s="175">
        <f>ROUND(E59*H59,2)</f>
        <v>0</v>
      </c>
      <c r="J59" s="174"/>
      <c r="K59" s="175">
        <f>ROUND(E59*J59,2)</f>
        <v>0</v>
      </c>
      <c r="L59" s="175">
        <v>21</v>
      </c>
      <c r="M59" s="175">
        <f>G59*(1+L59/100)</f>
        <v>0</v>
      </c>
      <c r="N59" s="173">
        <v>0</v>
      </c>
      <c r="O59" s="173">
        <f>ROUND(E59*N59,2)</f>
        <v>0</v>
      </c>
      <c r="P59" s="173">
        <v>0</v>
      </c>
      <c r="Q59" s="173">
        <f>ROUND(E59*P59,2)</f>
        <v>0</v>
      </c>
      <c r="R59" s="175" t="s">
        <v>354</v>
      </c>
      <c r="S59" s="175" t="s">
        <v>179</v>
      </c>
      <c r="T59" s="176" t="s">
        <v>179</v>
      </c>
      <c r="U59" s="161">
        <v>1.05</v>
      </c>
      <c r="V59" s="161">
        <f>ROUND(E59*U59,2)</f>
        <v>4.0999999999999996</v>
      </c>
      <c r="W59" s="161"/>
      <c r="X59" s="161" t="s">
        <v>225</v>
      </c>
      <c r="Y59" s="161" t="s">
        <v>182</v>
      </c>
      <c r="Z59" s="151"/>
      <c r="AA59" s="151"/>
      <c r="AB59" s="151"/>
      <c r="AC59" s="151"/>
      <c r="AD59" s="151"/>
      <c r="AE59" s="151"/>
      <c r="AF59" s="151"/>
      <c r="AG59" s="151" t="s">
        <v>226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ht="22.5" outlineLevel="2" x14ac:dyDescent="0.2">
      <c r="A60" s="158"/>
      <c r="B60" s="159"/>
      <c r="C60" s="257" t="s">
        <v>665</v>
      </c>
      <c r="D60" s="258"/>
      <c r="E60" s="258"/>
      <c r="F60" s="258"/>
      <c r="G60" s="258"/>
      <c r="H60" s="161"/>
      <c r="I60" s="161"/>
      <c r="J60" s="161"/>
      <c r="K60" s="161"/>
      <c r="L60" s="161"/>
      <c r="M60" s="161"/>
      <c r="N60" s="160"/>
      <c r="O60" s="160"/>
      <c r="P60" s="160"/>
      <c r="Q60" s="160"/>
      <c r="R60" s="161"/>
      <c r="S60" s="161"/>
      <c r="T60" s="161"/>
      <c r="U60" s="161"/>
      <c r="V60" s="161"/>
      <c r="W60" s="161"/>
      <c r="X60" s="161"/>
      <c r="Y60" s="161"/>
      <c r="Z60" s="151"/>
      <c r="AA60" s="151"/>
      <c r="AB60" s="151"/>
      <c r="AC60" s="151"/>
      <c r="AD60" s="151"/>
      <c r="AE60" s="151"/>
      <c r="AF60" s="151"/>
      <c r="AG60" s="151" t="s">
        <v>228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92" t="str">
        <f>C60</f>
        <v>bednění svislé nebo šikmé (odkloněné), půdorysně přímé nebo zalomené, stěn základových patek ve volných nebo zapažených jámách, rýhách, šachtách, včetně případných vzpěr,</v>
      </c>
      <c r="BB60" s="151"/>
      <c r="BC60" s="151"/>
      <c r="BD60" s="151"/>
      <c r="BE60" s="151"/>
      <c r="BF60" s="151"/>
      <c r="BG60" s="151"/>
      <c r="BH60" s="151"/>
    </row>
    <row r="61" spans="1:60" outlineLevel="2" x14ac:dyDescent="0.2">
      <c r="A61" s="158"/>
      <c r="B61" s="159"/>
      <c r="C61" s="193" t="s">
        <v>666</v>
      </c>
      <c r="D61" s="190"/>
      <c r="E61" s="191"/>
      <c r="F61" s="161"/>
      <c r="G61" s="161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1"/>
      <c r="AA61" s="151"/>
      <c r="AB61" s="151"/>
      <c r="AC61" s="151"/>
      <c r="AD61" s="151"/>
      <c r="AE61" s="151"/>
      <c r="AF61" s="151"/>
      <c r="AG61" s="151" t="s">
        <v>230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3" x14ac:dyDescent="0.2">
      <c r="A62" s="158"/>
      <c r="B62" s="159"/>
      <c r="C62" s="193" t="s">
        <v>667</v>
      </c>
      <c r="D62" s="190"/>
      <c r="E62" s="191">
        <v>3.9</v>
      </c>
      <c r="F62" s="161"/>
      <c r="G62" s="161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61"/>
      <c r="Z62" s="151"/>
      <c r="AA62" s="151"/>
      <c r="AB62" s="151"/>
      <c r="AC62" s="151"/>
      <c r="AD62" s="151"/>
      <c r="AE62" s="151"/>
      <c r="AF62" s="151"/>
      <c r="AG62" s="151" t="s">
        <v>230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70">
        <v>26</v>
      </c>
      <c r="B63" s="171" t="s">
        <v>668</v>
      </c>
      <c r="C63" s="186" t="s">
        <v>669</v>
      </c>
      <c r="D63" s="172" t="s">
        <v>223</v>
      </c>
      <c r="E63" s="173">
        <v>3.9</v>
      </c>
      <c r="F63" s="174"/>
      <c r="G63" s="175">
        <f>ROUND(E63*F63,2)</f>
        <v>0</v>
      </c>
      <c r="H63" s="174"/>
      <c r="I63" s="175">
        <f>ROUND(E63*H63,2)</f>
        <v>0</v>
      </c>
      <c r="J63" s="174"/>
      <c r="K63" s="175">
        <f>ROUND(E63*J63,2)</f>
        <v>0</v>
      </c>
      <c r="L63" s="175">
        <v>21</v>
      </c>
      <c r="M63" s="175">
        <f>G63*(1+L63/100)</f>
        <v>0</v>
      </c>
      <c r="N63" s="173">
        <v>0</v>
      </c>
      <c r="O63" s="173">
        <f>ROUND(E63*N63,2)</f>
        <v>0</v>
      </c>
      <c r="P63" s="173">
        <v>0</v>
      </c>
      <c r="Q63" s="173">
        <f>ROUND(E63*P63,2)</f>
        <v>0</v>
      </c>
      <c r="R63" s="175" t="s">
        <v>354</v>
      </c>
      <c r="S63" s="175" t="s">
        <v>179</v>
      </c>
      <c r="T63" s="176" t="s">
        <v>179</v>
      </c>
      <c r="U63" s="161">
        <v>0.32</v>
      </c>
      <c r="V63" s="161">
        <f>ROUND(E63*U63,2)</f>
        <v>1.25</v>
      </c>
      <c r="W63" s="161"/>
      <c r="X63" s="161" t="s">
        <v>225</v>
      </c>
      <c r="Y63" s="161" t="s">
        <v>182</v>
      </c>
      <c r="Z63" s="151"/>
      <c r="AA63" s="151"/>
      <c r="AB63" s="151"/>
      <c r="AC63" s="151"/>
      <c r="AD63" s="151"/>
      <c r="AE63" s="151"/>
      <c r="AF63" s="151"/>
      <c r="AG63" s="151" t="s">
        <v>226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ht="22.5" outlineLevel="2" x14ac:dyDescent="0.2">
      <c r="A64" s="158"/>
      <c r="B64" s="159"/>
      <c r="C64" s="257" t="s">
        <v>665</v>
      </c>
      <c r="D64" s="258"/>
      <c r="E64" s="258"/>
      <c r="F64" s="258"/>
      <c r="G64" s="258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228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92" t="str">
        <f>C64</f>
        <v>bednění svislé nebo šikmé (odkloněné), půdorysně přímé nebo zalomené, stěn základových patek ve volných nebo zapažených jámách, rýhách, šachtách, včetně případných vzpěr,</v>
      </c>
      <c r="BB64" s="151"/>
      <c r="BC64" s="151"/>
      <c r="BD64" s="151"/>
      <c r="BE64" s="151"/>
      <c r="BF64" s="151"/>
      <c r="BG64" s="151"/>
      <c r="BH64" s="151"/>
    </row>
    <row r="65" spans="1:60" outlineLevel="2" x14ac:dyDescent="0.2">
      <c r="A65" s="158"/>
      <c r="B65" s="159"/>
      <c r="C65" s="193" t="s">
        <v>670</v>
      </c>
      <c r="D65" s="190"/>
      <c r="E65" s="191"/>
      <c r="F65" s="161"/>
      <c r="G65" s="161"/>
      <c r="H65" s="161"/>
      <c r="I65" s="161"/>
      <c r="J65" s="161"/>
      <c r="K65" s="161"/>
      <c r="L65" s="161"/>
      <c r="M65" s="161"/>
      <c r="N65" s="160"/>
      <c r="O65" s="160"/>
      <c r="P65" s="160"/>
      <c r="Q65" s="160"/>
      <c r="R65" s="161"/>
      <c r="S65" s="161"/>
      <c r="T65" s="161"/>
      <c r="U65" s="161"/>
      <c r="V65" s="161"/>
      <c r="W65" s="161"/>
      <c r="X65" s="161"/>
      <c r="Y65" s="161"/>
      <c r="Z65" s="151"/>
      <c r="AA65" s="151"/>
      <c r="AB65" s="151"/>
      <c r="AC65" s="151"/>
      <c r="AD65" s="151"/>
      <c r="AE65" s="151"/>
      <c r="AF65" s="151"/>
      <c r="AG65" s="151" t="s">
        <v>230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3" x14ac:dyDescent="0.2">
      <c r="A66" s="158"/>
      <c r="B66" s="159"/>
      <c r="C66" s="193" t="s">
        <v>667</v>
      </c>
      <c r="D66" s="190"/>
      <c r="E66" s="191">
        <v>3.9</v>
      </c>
      <c r="F66" s="161"/>
      <c r="G66" s="161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230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0">
        <v>27</v>
      </c>
      <c r="B67" s="171" t="s">
        <v>355</v>
      </c>
      <c r="C67" s="186" t="s">
        <v>356</v>
      </c>
      <c r="D67" s="172" t="s">
        <v>223</v>
      </c>
      <c r="E67" s="173">
        <v>16.25</v>
      </c>
      <c r="F67" s="174"/>
      <c r="G67" s="175">
        <f>ROUND(E67*F67,2)</f>
        <v>0</v>
      </c>
      <c r="H67" s="174"/>
      <c r="I67" s="175">
        <f>ROUND(E67*H67,2)</f>
        <v>0</v>
      </c>
      <c r="J67" s="174"/>
      <c r="K67" s="175">
        <f>ROUND(E67*J67,2)</f>
        <v>0</v>
      </c>
      <c r="L67" s="175">
        <v>21</v>
      </c>
      <c r="M67" s="175">
        <f>G67*(1+L67/100)</f>
        <v>0</v>
      </c>
      <c r="N67" s="173">
        <v>0</v>
      </c>
      <c r="O67" s="173">
        <f>ROUND(E67*N67,2)</f>
        <v>0</v>
      </c>
      <c r="P67" s="173">
        <v>0</v>
      </c>
      <c r="Q67" s="173">
        <f>ROUND(E67*P67,2)</f>
        <v>0</v>
      </c>
      <c r="R67" s="175" t="s">
        <v>224</v>
      </c>
      <c r="S67" s="175" t="s">
        <v>179</v>
      </c>
      <c r="T67" s="176" t="s">
        <v>179</v>
      </c>
      <c r="U67" s="161">
        <v>1.6E-2</v>
      </c>
      <c r="V67" s="161">
        <f>ROUND(E67*U67,2)</f>
        <v>0.26</v>
      </c>
      <c r="W67" s="161"/>
      <c r="X67" s="161" t="s">
        <v>225</v>
      </c>
      <c r="Y67" s="161" t="s">
        <v>182</v>
      </c>
      <c r="Z67" s="151"/>
      <c r="AA67" s="151"/>
      <c r="AB67" s="151"/>
      <c r="AC67" s="151"/>
      <c r="AD67" s="151"/>
      <c r="AE67" s="151"/>
      <c r="AF67" s="151"/>
      <c r="AG67" s="151" t="s">
        <v>226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2" x14ac:dyDescent="0.2">
      <c r="A68" s="158"/>
      <c r="B68" s="159"/>
      <c r="C68" s="257" t="s">
        <v>357</v>
      </c>
      <c r="D68" s="258"/>
      <c r="E68" s="258"/>
      <c r="F68" s="258"/>
      <c r="G68" s="258"/>
      <c r="H68" s="161"/>
      <c r="I68" s="161"/>
      <c r="J68" s="161"/>
      <c r="K68" s="161"/>
      <c r="L68" s="161"/>
      <c r="M68" s="161"/>
      <c r="N68" s="160"/>
      <c r="O68" s="160"/>
      <c r="P68" s="160"/>
      <c r="Q68" s="160"/>
      <c r="R68" s="161"/>
      <c r="S68" s="161"/>
      <c r="T68" s="161"/>
      <c r="U68" s="161"/>
      <c r="V68" s="161"/>
      <c r="W68" s="161"/>
      <c r="X68" s="161"/>
      <c r="Y68" s="161"/>
      <c r="Z68" s="151"/>
      <c r="AA68" s="151"/>
      <c r="AB68" s="151"/>
      <c r="AC68" s="151"/>
      <c r="AD68" s="151"/>
      <c r="AE68" s="151"/>
      <c r="AF68" s="151"/>
      <c r="AG68" s="151" t="s">
        <v>228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2" x14ac:dyDescent="0.2">
      <c r="A69" s="158"/>
      <c r="B69" s="159"/>
      <c r="C69" s="193" t="s">
        <v>671</v>
      </c>
      <c r="D69" s="190"/>
      <c r="E69" s="191"/>
      <c r="F69" s="161"/>
      <c r="G69" s="161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61"/>
      <c r="Z69" s="151"/>
      <c r="AA69" s="151"/>
      <c r="AB69" s="151"/>
      <c r="AC69" s="151"/>
      <c r="AD69" s="151"/>
      <c r="AE69" s="151"/>
      <c r="AF69" s="151"/>
      <c r="AG69" s="151" t="s">
        <v>230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3" x14ac:dyDescent="0.2">
      <c r="A70" s="158"/>
      <c r="B70" s="159"/>
      <c r="C70" s="193" t="s">
        <v>672</v>
      </c>
      <c r="D70" s="190"/>
      <c r="E70" s="191">
        <v>16.25</v>
      </c>
      <c r="F70" s="161"/>
      <c r="G70" s="161"/>
      <c r="H70" s="161"/>
      <c r="I70" s="161"/>
      <c r="J70" s="161"/>
      <c r="K70" s="161"/>
      <c r="L70" s="161"/>
      <c r="M70" s="161"/>
      <c r="N70" s="160"/>
      <c r="O70" s="160"/>
      <c r="P70" s="160"/>
      <c r="Q70" s="160"/>
      <c r="R70" s="161"/>
      <c r="S70" s="161"/>
      <c r="T70" s="161"/>
      <c r="U70" s="161"/>
      <c r="V70" s="161"/>
      <c r="W70" s="161"/>
      <c r="X70" s="161"/>
      <c r="Y70" s="161"/>
      <c r="Z70" s="151"/>
      <c r="AA70" s="151"/>
      <c r="AB70" s="151"/>
      <c r="AC70" s="151"/>
      <c r="AD70" s="151"/>
      <c r="AE70" s="151"/>
      <c r="AF70" s="151"/>
      <c r="AG70" s="151" t="s">
        <v>230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x14ac:dyDescent="0.2">
      <c r="A71" s="163" t="s">
        <v>174</v>
      </c>
      <c r="B71" s="164" t="s">
        <v>130</v>
      </c>
      <c r="C71" s="184" t="s">
        <v>131</v>
      </c>
      <c r="D71" s="165"/>
      <c r="E71" s="166"/>
      <c r="F71" s="167"/>
      <c r="G71" s="167">
        <f>SUMIF(AG72:AG80,"&lt;&gt;NOR",G72:G80)</f>
        <v>0</v>
      </c>
      <c r="H71" s="167"/>
      <c r="I71" s="167">
        <f>SUM(I72:I80)</f>
        <v>0</v>
      </c>
      <c r="J71" s="167"/>
      <c r="K71" s="167">
        <f>SUM(K72:K80)</f>
        <v>0</v>
      </c>
      <c r="L71" s="167"/>
      <c r="M71" s="167">
        <f>SUM(M72:M80)</f>
        <v>0</v>
      </c>
      <c r="N71" s="166"/>
      <c r="O71" s="166">
        <f>SUM(O72:O80)</f>
        <v>0</v>
      </c>
      <c r="P71" s="166"/>
      <c r="Q71" s="166">
        <f>SUM(Q72:Q80)</f>
        <v>0</v>
      </c>
      <c r="R71" s="167"/>
      <c r="S71" s="167"/>
      <c r="T71" s="168"/>
      <c r="U71" s="162"/>
      <c r="V71" s="162">
        <f>SUM(V72:V80)</f>
        <v>5.52</v>
      </c>
      <c r="W71" s="162"/>
      <c r="X71" s="162"/>
      <c r="Y71" s="162"/>
      <c r="AG71" t="s">
        <v>175</v>
      </c>
    </row>
    <row r="72" spans="1:60" outlineLevel="1" x14ac:dyDescent="0.2">
      <c r="A72" s="170">
        <v>28</v>
      </c>
      <c r="B72" s="171" t="s">
        <v>673</v>
      </c>
      <c r="C72" s="186" t="s">
        <v>674</v>
      </c>
      <c r="D72" s="172" t="s">
        <v>290</v>
      </c>
      <c r="E72" s="173">
        <v>1</v>
      </c>
      <c r="F72" s="174"/>
      <c r="G72" s="175">
        <f>ROUND(E72*F72,2)</f>
        <v>0</v>
      </c>
      <c r="H72" s="174"/>
      <c r="I72" s="175">
        <f>ROUND(E72*H72,2)</f>
        <v>0</v>
      </c>
      <c r="J72" s="174"/>
      <c r="K72" s="175">
        <f>ROUND(E72*J72,2)</f>
        <v>0</v>
      </c>
      <c r="L72" s="175">
        <v>21</v>
      </c>
      <c r="M72" s="175">
        <f>G72*(1+L72/100)</f>
        <v>0</v>
      </c>
      <c r="N72" s="173">
        <v>0</v>
      </c>
      <c r="O72" s="173">
        <f>ROUND(E72*N72,2)</f>
        <v>0</v>
      </c>
      <c r="P72" s="173">
        <v>0</v>
      </c>
      <c r="Q72" s="173">
        <f>ROUND(E72*P72,2)</f>
        <v>0</v>
      </c>
      <c r="R72" s="175" t="s">
        <v>364</v>
      </c>
      <c r="S72" s="175" t="s">
        <v>179</v>
      </c>
      <c r="T72" s="176" t="s">
        <v>179</v>
      </c>
      <c r="U72" s="161">
        <v>5.52</v>
      </c>
      <c r="V72" s="161">
        <f>ROUND(E72*U72,2)</f>
        <v>5.52</v>
      </c>
      <c r="W72" s="161"/>
      <c r="X72" s="161" t="s">
        <v>225</v>
      </c>
      <c r="Y72" s="161" t="s">
        <v>182</v>
      </c>
      <c r="Z72" s="151"/>
      <c r="AA72" s="151"/>
      <c r="AB72" s="151"/>
      <c r="AC72" s="151"/>
      <c r="AD72" s="151"/>
      <c r="AE72" s="151"/>
      <c r="AF72" s="151"/>
      <c r="AG72" s="151" t="s">
        <v>361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2" x14ac:dyDescent="0.2">
      <c r="A73" s="158"/>
      <c r="B73" s="159"/>
      <c r="C73" s="257" t="s">
        <v>675</v>
      </c>
      <c r="D73" s="258"/>
      <c r="E73" s="258"/>
      <c r="F73" s="258"/>
      <c r="G73" s="258"/>
      <c r="H73" s="161"/>
      <c r="I73" s="161"/>
      <c r="J73" s="161"/>
      <c r="K73" s="161"/>
      <c r="L73" s="161"/>
      <c r="M73" s="161"/>
      <c r="N73" s="160"/>
      <c r="O73" s="160"/>
      <c r="P73" s="160"/>
      <c r="Q73" s="160"/>
      <c r="R73" s="161"/>
      <c r="S73" s="161"/>
      <c r="T73" s="161"/>
      <c r="U73" s="161"/>
      <c r="V73" s="161"/>
      <c r="W73" s="161"/>
      <c r="X73" s="161"/>
      <c r="Y73" s="161"/>
      <c r="Z73" s="151"/>
      <c r="AA73" s="151"/>
      <c r="AB73" s="151"/>
      <c r="AC73" s="151"/>
      <c r="AD73" s="151"/>
      <c r="AE73" s="151"/>
      <c r="AF73" s="151"/>
      <c r="AG73" s="151" t="s">
        <v>228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ht="22.5" outlineLevel="1" x14ac:dyDescent="0.2">
      <c r="A74" s="170">
        <v>29</v>
      </c>
      <c r="B74" s="171" t="s">
        <v>676</v>
      </c>
      <c r="C74" s="186" t="s">
        <v>677</v>
      </c>
      <c r="D74" s="172" t="s">
        <v>237</v>
      </c>
      <c r="E74" s="173">
        <v>28.5</v>
      </c>
      <c r="F74" s="174"/>
      <c r="G74" s="175">
        <f>ROUND(E74*F74,2)</f>
        <v>0</v>
      </c>
      <c r="H74" s="174"/>
      <c r="I74" s="175">
        <f>ROUND(E74*H74,2)</f>
        <v>0</v>
      </c>
      <c r="J74" s="174"/>
      <c r="K74" s="175">
        <f>ROUND(E74*J74,2)</f>
        <v>0</v>
      </c>
      <c r="L74" s="175">
        <v>21</v>
      </c>
      <c r="M74" s="175">
        <f>G74*(1+L74/100)</f>
        <v>0</v>
      </c>
      <c r="N74" s="173">
        <v>0</v>
      </c>
      <c r="O74" s="173">
        <f>ROUND(E74*N74,2)</f>
        <v>0</v>
      </c>
      <c r="P74" s="173">
        <v>0</v>
      </c>
      <c r="Q74" s="173">
        <f>ROUND(E74*P74,2)</f>
        <v>0</v>
      </c>
      <c r="R74" s="175"/>
      <c r="S74" s="175" t="s">
        <v>268</v>
      </c>
      <c r="T74" s="176" t="s">
        <v>180</v>
      </c>
      <c r="U74" s="161">
        <v>0</v>
      </c>
      <c r="V74" s="161">
        <f>ROUND(E74*U74,2)</f>
        <v>0</v>
      </c>
      <c r="W74" s="161"/>
      <c r="X74" s="161" t="s">
        <v>225</v>
      </c>
      <c r="Y74" s="161" t="s">
        <v>182</v>
      </c>
      <c r="Z74" s="151"/>
      <c r="AA74" s="151"/>
      <c r="AB74" s="151"/>
      <c r="AC74" s="151"/>
      <c r="AD74" s="151"/>
      <c r="AE74" s="151"/>
      <c r="AF74" s="151"/>
      <c r="AG74" s="151" t="s">
        <v>361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2" x14ac:dyDescent="0.2">
      <c r="A75" s="158"/>
      <c r="B75" s="159"/>
      <c r="C75" s="193" t="s">
        <v>678</v>
      </c>
      <c r="D75" s="190"/>
      <c r="E75" s="191"/>
      <c r="F75" s="161"/>
      <c r="G75" s="161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61"/>
      <c r="Z75" s="151"/>
      <c r="AA75" s="151"/>
      <c r="AB75" s="151"/>
      <c r="AC75" s="151"/>
      <c r="AD75" s="151"/>
      <c r="AE75" s="151"/>
      <c r="AF75" s="151"/>
      <c r="AG75" s="151" t="s">
        <v>230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3" x14ac:dyDescent="0.2">
      <c r="A76" s="158"/>
      <c r="B76" s="159"/>
      <c r="C76" s="193" t="s">
        <v>679</v>
      </c>
      <c r="D76" s="190"/>
      <c r="E76" s="191">
        <v>28.5</v>
      </c>
      <c r="F76" s="161"/>
      <c r="G76" s="161"/>
      <c r="H76" s="161"/>
      <c r="I76" s="161"/>
      <c r="J76" s="161"/>
      <c r="K76" s="161"/>
      <c r="L76" s="161"/>
      <c r="M76" s="161"/>
      <c r="N76" s="160"/>
      <c r="O76" s="160"/>
      <c r="P76" s="160"/>
      <c r="Q76" s="160"/>
      <c r="R76" s="161"/>
      <c r="S76" s="161"/>
      <c r="T76" s="161"/>
      <c r="U76" s="161"/>
      <c r="V76" s="161"/>
      <c r="W76" s="161"/>
      <c r="X76" s="161"/>
      <c r="Y76" s="161"/>
      <c r="Z76" s="151"/>
      <c r="AA76" s="151"/>
      <c r="AB76" s="151"/>
      <c r="AC76" s="151"/>
      <c r="AD76" s="151"/>
      <c r="AE76" s="151"/>
      <c r="AF76" s="151"/>
      <c r="AG76" s="151" t="s">
        <v>230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ht="22.5" outlineLevel="1" x14ac:dyDescent="0.2">
      <c r="A77" s="177">
        <v>30</v>
      </c>
      <c r="B77" s="178" t="s">
        <v>680</v>
      </c>
      <c r="C77" s="185" t="s">
        <v>681</v>
      </c>
      <c r="D77" s="179" t="s">
        <v>360</v>
      </c>
      <c r="E77" s="180">
        <v>3</v>
      </c>
      <c r="F77" s="181"/>
      <c r="G77" s="182">
        <f>ROUND(E77*F77,2)</f>
        <v>0</v>
      </c>
      <c r="H77" s="181"/>
      <c r="I77" s="182">
        <f>ROUND(E77*H77,2)</f>
        <v>0</v>
      </c>
      <c r="J77" s="181"/>
      <c r="K77" s="182">
        <f>ROUND(E77*J77,2)</f>
        <v>0</v>
      </c>
      <c r="L77" s="182">
        <v>21</v>
      </c>
      <c r="M77" s="182">
        <f>G77*(1+L77/100)</f>
        <v>0</v>
      </c>
      <c r="N77" s="180">
        <v>0</v>
      </c>
      <c r="O77" s="180">
        <f>ROUND(E77*N77,2)</f>
        <v>0</v>
      </c>
      <c r="P77" s="180">
        <v>0</v>
      </c>
      <c r="Q77" s="180">
        <f>ROUND(E77*P77,2)</f>
        <v>0</v>
      </c>
      <c r="R77" s="182"/>
      <c r="S77" s="182" t="s">
        <v>268</v>
      </c>
      <c r="T77" s="183" t="s">
        <v>180</v>
      </c>
      <c r="U77" s="161">
        <v>0</v>
      </c>
      <c r="V77" s="161">
        <f>ROUND(E77*U77,2)</f>
        <v>0</v>
      </c>
      <c r="W77" s="161"/>
      <c r="X77" s="161" t="s">
        <v>225</v>
      </c>
      <c r="Y77" s="161" t="s">
        <v>182</v>
      </c>
      <c r="Z77" s="151"/>
      <c r="AA77" s="151"/>
      <c r="AB77" s="151"/>
      <c r="AC77" s="151"/>
      <c r="AD77" s="151"/>
      <c r="AE77" s="151"/>
      <c r="AF77" s="151"/>
      <c r="AG77" s="151" t="s">
        <v>361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7">
        <v>31</v>
      </c>
      <c r="B78" s="178" t="s">
        <v>682</v>
      </c>
      <c r="C78" s="185" t="s">
        <v>683</v>
      </c>
      <c r="D78" s="179" t="s">
        <v>360</v>
      </c>
      <c r="E78" s="180">
        <v>2</v>
      </c>
      <c r="F78" s="181"/>
      <c r="G78" s="182">
        <f>ROUND(E78*F78,2)</f>
        <v>0</v>
      </c>
      <c r="H78" s="181"/>
      <c r="I78" s="182">
        <f>ROUND(E78*H78,2)</f>
        <v>0</v>
      </c>
      <c r="J78" s="181"/>
      <c r="K78" s="182">
        <f>ROUND(E78*J78,2)</f>
        <v>0</v>
      </c>
      <c r="L78" s="182">
        <v>21</v>
      </c>
      <c r="M78" s="182">
        <f>G78*(1+L78/100)</f>
        <v>0</v>
      </c>
      <c r="N78" s="180">
        <v>0</v>
      </c>
      <c r="O78" s="180">
        <f>ROUND(E78*N78,2)</f>
        <v>0</v>
      </c>
      <c r="P78" s="180">
        <v>0</v>
      </c>
      <c r="Q78" s="180">
        <f>ROUND(E78*P78,2)</f>
        <v>0</v>
      </c>
      <c r="R78" s="182"/>
      <c r="S78" s="182" t="s">
        <v>268</v>
      </c>
      <c r="T78" s="183" t="s">
        <v>180</v>
      </c>
      <c r="U78" s="161">
        <v>0</v>
      </c>
      <c r="V78" s="161">
        <f>ROUND(E78*U78,2)</f>
        <v>0</v>
      </c>
      <c r="W78" s="161"/>
      <c r="X78" s="161" t="s">
        <v>225</v>
      </c>
      <c r="Y78" s="161" t="s">
        <v>182</v>
      </c>
      <c r="Z78" s="151"/>
      <c r="AA78" s="151"/>
      <c r="AB78" s="151"/>
      <c r="AC78" s="151"/>
      <c r="AD78" s="151"/>
      <c r="AE78" s="151"/>
      <c r="AF78" s="151"/>
      <c r="AG78" s="151" t="s">
        <v>361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0">
        <v>32</v>
      </c>
      <c r="B79" s="171" t="s">
        <v>684</v>
      </c>
      <c r="C79" s="186" t="s">
        <v>363</v>
      </c>
      <c r="D79" s="172" t="s">
        <v>0</v>
      </c>
      <c r="E79" s="173">
        <v>2557.7249999999999</v>
      </c>
      <c r="F79" s="174"/>
      <c r="G79" s="175">
        <f>ROUND(E79*F79,2)</f>
        <v>0</v>
      </c>
      <c r="H79" s="174"/>
      <c r="I79" s="175">
        <f>ROUND(E79*H79,2)</f>
        <v>0</v>
      </c>
      <c r="J79" s="174"/>
      <c r="K79" s="175">
        <f>ROUND(E79*J79,2)</f>
        <v>0</v>
      </c>
      <c r="L79" s="175">
        <v>21</v>
      </c>
      <c r="M79" s="175">
        <f>G79*(1+L79/100)</f>
        <v>0</v>
      </c>
      <c r="N79" s="173">
        <v>0</v>
      </c>
      <c r="O79" s="173">
        <f>ROUND(E79*N79,2)</f>
        <v>0</v>
      </c>
      <c r="P79" s="173">
        <v>0</v>
      </c>
      <c r="Q79" s="173">
        <f>ROUND(E79*P79,2)</f>
        <v>0</v>
      </c>
      <c r="R79" s="175" t="s">
        <v>364</v>
      </c>
      <c r="S79" s="175" t="s">
        <v>179</v>
      </c>
      <c r="T79" s="176" t="s">
        <v>179</v>
      </c>
      <c r="U79" s="161">
        <v>0</v>
      </c>
      <c r="V79" s="161">
        <f>ROUND(E79*U79,2)</f>
        <v>0</v>
      </c>
      <c r="W79" s="161"/>
      <c r="X79" s="161" t="s">
        <v>225</v>
      </c>
      <c r="Y79" s="161" t="s">
        <v>182</v>
      </c>
      <c r="Z79" s="151"/>
      <c r="AA79" s="151"/>
      <c r="AB79" s="151"/>
      <c r="AC79" s="151"/>
      <c r="AD79" s="151"/>
      <c r="AE79" s="151"/>
      <c r="AF79" s="151"/>
      <c r="AG79" s="151" t="s">
        <v>361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2" x14ac:dyDescent="0.2">
      <c r="A80" s="158"/>
      <c r="B80" s="159"/>
      <c r="C80" s="257" t="s">
        <v>365</v>
      </c>
      <c r="D80" s="258"/>
      <c r="E80" s="258"/>
      <c r="F80" s="258"/>
      <c r="G80" s="258"/>
      <c r="H80" s="161"/>
      <c r="I80" s="161"/>
      <c r="J80" s="161"/>
      <c r="K80" s="161"/>
      <c r="L80" s="161"/>
      <c r="M80" s="161"/>
      <c r="N80" s="160"/>
      <c r="O80" s="160"/>
      <c r="P80" s="160"/>
      <c r="Q80" s="160"/>
      <c r="R80" s="161"/>
      <c r="S80" s="161"/>
      <c r="T80" s="161"/>
      <c r="U80" s="161"/>
      <c r="V80" s="161"/>
      <c r="W80" s="161"/>
      <c r="X80" s="161"/>
      <c r="Y80" s="161"/>
      <c r="Z80" s="151"/>
      <c r="AA80" s="151"/>
      <c r="AB80" s="151"/>
      <c r="AC80" s="151"/>
      <c r="AD80" s="151"/>
      <c r="AE80" s="151"/>
      <c r="AF80" s="151"/>
      <c r="AG80" s="151" t="s">
        <v>228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x14ac:dyDescent="0.2">
      <c r="A81" s="163" t="s">
        <v>174</v>
      </c>
      <c r="B81" s="164" t="s">
        <v>136</v>
      </c>
      <c r="C81" s="184" t="s">
        <v>137</v>
      </c>
      <c r="D81" s="165"/>
      <c r="E81" s="166"/>
      <c r="F81" s="167"/>
      <c r="G81" s="167">
        <f>SUMIF(AG82:AG82,"&lt;&gt;NOR",G82:G82)</f>
        <v>0</v>
      </c>
      <c r="H81" s="167"/>
      <c r="I81" s="167">
        <f>SUM(I82:I82)</f>
        <v>0</v>
      </c>
      <c r="J81" s="167"/>
      <c r="K81" s="167">
        <f>SUM(K82:K82)</f>
        <v>0</v>
      </c>
      <c r="L81" s="167"/>
      <c r="M81" s="167">
        <f>SUM(M82:M82)</f>
        <v>0</v>
      </c>
      <c r="N81" s="166"/>
      <c r="O81" s="166">
        <f>SUM(O82:O82)</f>
        <v>0</v>
      </c>
      <c r="P81" s="166"/>
      <c r="Q81" s="166">
        <f>SUM(Q82:Q82)</f>
        <v>0</v>
      </c>
      <c r="R81" s="167"/>
      <c r="S81" s="167"/>
      <c r="T81" s="168"/>
      <c r="U81" s="162"/>
      <c r="V81" s="162">
        <f>SUM(V82:V82)</f>
        <v>0</v>
      </c>
      <c r="W81" s="162"/>
      <c r="X81" s="162"/>
      <c r="Y81" s="162"/>
      <c r="AG81" t="s">
        <v>175</v>
      </c>
    </row>
    <row r="82" spans="1:60" outlineLevel="1" x14ac:dyDescent="0.2">
      <c r="A82" s="177">
        <v>33</v>
      </c>
      <c r="B82" s="178" t="s">
        <v>685</v>
      </c>
      <c r="C82" s="185" t="s">
        <v>686</v>
      </c>
      <c r="D82" s="179" t="s">
        <v>237</v>
      </c>
      <c r="E82" s="180">
        <v>36.5</v>
      </c>
      <c r="F82" s="181"/>
      <c r="G82" s="182">
        <f>ROUND(E82*F82,2)</f>
        <v>0</v>
      </c>
      <c r="H82" s="181"/>
      <c r="I82" s="182">
        <f>ROUND(E82*H82,2)</f>
        <v>0</v>
      </c>
      <c r="J82" s="181"/>
      <c r="K82" s="182">
        <f>ROUND(E82*J82,2)</f>
        <v>0</v>
      </c>
      <c r="L82" s="182">
        <v>21</v>
      </c>
      <c r="M82" s="182">
        <f>G82*(1+L82/100)</f>
        <v>0</v>
      </c>
      <c r="N82" s="180">
        <v>0</v>
      </c>
      <c r="O82" s="180">
        <f>ROUND(E82*N82,2)</f>
        <v>0</v>
      </c>
      <c r="P82" s="180">
        <v>0</v>
      </c>
      <c r="Q82" s="180">
        <f>ROUND(E82*P82,2)</f>
        <v>0</v>
      </c>
      <c r="R82" s="182"/>
      <c r="S82" s="182" t="s">
        <v>268</v>
      </c>
      <c r="T82" s="183" t="s">
        <v>180</v>
      </c>
      <c r="U82" s="161">
        <v>0</v>
      </c>
      <c r="V82" s="161">
        <f>ROUND(E82*U82,2)</f>
        <v>0</v>
      </c>
      <c r="W82" s="161"/>
      <c r="X82" s="161" t="s">
        <v>269</v>
      </c>
      <c r="Y82" s="161" t="s">
        <v>182</v>
      </c>
      <c r="Z82" s="151"/>
      <c r="AA82" s="151"/>
      <c r="AB82" s="151"/>
      <c r="AC82" s="151"/>
      <c r="AD82" s="151"/>
      <c r="AE82" s="151"/>
      <c r="AF82" s="151"/>
      <c r="AG82" s="151" t="s">
        <v>275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x14ac:dyDescent="0.2">
      <c r="A83" s="163" t="s">
        <v>174</v>
      </c>
      <c r="B83" s="164" t="s">
        <v>132</v>
      </c>
      <c r="C83" s="184" t="s">
        <v>133</v>
      </c>
      <c r="D83" s="165"/>
      <c r="E83" s="166"/>
      <c r="F83" s="167"/>
      <c r="G83" s="167">
        <f>SUMIF(AG84:AG86,"&lt;&gt;NOR",G84:G86)</f>
        <v>0</v>
      </c>
      <c r="H83" s="167"/>
      <c r="I83" s="167">
        <f>SUM(I84:I86)</f>
        <v>0</v>
      </c>
      <c r="J83" s="167"/>
      <c r="K83" s="167">
        <f>SUM(K84:K86)</f>
        <v>0</v>
      </c>
      <c r="L83" s="167"/>
      <c r="M83" s="167">
        <f>SUM(M84:M86)</f>
        <v>0</v>
      </c>
      <c r="N83" s="166"/>
      <c r="O83" s="166">
        <f>SUM(O84:O86)</f>
        <v>0</v>
      </c>
      <c r="P83" s="166"/>
      <c r="Q83" s="166">
        <f>SUM(Q84:Q86)</f>
        <v>0</v>
      </c>
      <c r="R83" s="167"/>
      <c r="S83" s="167"/>
      <c r="T83" s="168"/>
      <c r="U83" s="162"/>
      <c r="V83" s="162">
        <f>SUM(V84:V86)</f>
        <v>0</v>
      </c>
      <c r="W83" s="162"/>
      <c r="X83" s="162"/>
      <c r="Y83" s="162"/>
      <c r="AG83" t="s">
        <v>175</v>
      </c>
    </row>
    <row r="84" spans="1:60" outlineLevel="1" x14ac:dyDescent="0.2">
      <c r="A84" s="177">
        <v>34</v>
      </c>
      <c r="B84" s="178" t="s">
        <v>687</v>
      </c>
      <c r="C84" s="185" t="s">
        <v>688</v>
      </c>
      <c r="D84" s="179" t="s">
        <v>689</v>
      </c>
      <c r="E84" s="180">
        <v>1</v>
      </c>
      <c r="F84" s="181"/>
      <c r="G84" s="182">
        <f>ROUND(E84*F84,2)</f>
        <v>0</v>
      </c>
      <c r="H84" s="181"/>
      <c r="I84" s="182">
        <f>ROUND(E84*H84,2)</f>
        <v>0</v>
      </c>
      <c r="J84" s="181"/>
      <c r="K84" s="182">
        <f>ROUND(E84*J84,2)</f>
        <v>0</v>
      </c>
      <c r="L84" s="182">
        <v>21</v>
      </c>
      <c r="M84" s="182">
        <f>G84*(1+L84/100)</f>
        <v>0</v>
      </c>
      <c r="N84" s="180">
        <v>0</v>
      </c>
      <c r="O84" s="180">
        <f>ROUND(E84*N84,2)</f>
        <v>0</v>
      </c>
      <c r="P84" s="180">
        <v>0</v>
      </c>
      <c r="Q84" s="180">
        <f>ROUND(E84*P84,2)</f>
        <v>0</v>
      </c>
      <c r="R84" s="182"/>
      <c r="S84" s="182" t="s">
        <v>268</v>
      </c>
      <c r="T84" s="183" t="s">
        <v>180</v>
      </c>
      <c r="U84" s="161">
        <v>0</v>
      </c>
      <c r="V84" s="161">
        <f>ROUND(E84*U84,2)</f>
        <v>0</v>
      </c>
      <c r="W84" s="161"/>
      <c r="X84" s="161" t="s">
        <v>269</v>
      </c>
      <c r="Y84" s="161" t="s">
        <v>182</v>
      </c>
      <c r="Z84" s="151"/>
      <c r="AA84" s="151"/>
      <c r="AB84" s="151"/>
      <c r="AC84" s="151"/>
      <c r="AD84" s="151"/>
      <c r="AE84" s="151"/>
      <c r="AF84" s="151"/>
      <c r="AG84" s="151" t="s">
        <v>275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7">
        <v>35</v>
      </c>
      <c r="B85" s="178" t="s">
        <v>690</v>
      </c>
      <c r="C85" s="185" t="s">
        <v>691</v>
      </c>
      <c r="D85" s="179" t="s">
        <v>692</v>
      </c>
      <c r="E85" s="180">
        <v>5</v>
      </c>
      <c r="F85" s="181"/>
      <c r="G85" s="182">
        <f>ROUND(E85*F85,2)</f>
        <v>0</v>
      </c>
      <c r="H85" s="181"/>
      <c r="I85" s="182">
        <f>ROUND(E85*H85,2)</f>
        <v>0</v>
      </c>
      <c r="J85" s="181"/>
      <c r="K85" s="182">
        <f>ROUND(E85*J85,2)</f>
        <v>0</v>
      </c>
      <c r="L85" s="182">
        <v>21</v>
      </c>
      <c r="M85" s="182">
        <f>G85*(1+L85/100)</f>
        <v>0</v>
      </c>
      <c r="N85" s="180">
        <v>0</v>
      </c>
      <c r="O85" s="180">
        <f>ROUND(E85*N85,2)</f>
        <v>0</v>
      </c>
      <c r="P85" s="180">
        <v>0</v>
      </c>
      <c r="Q85" s="180">
        <f>ROUND(E85*P85,2)</f>
        <v>0</v>
      </c>
      <c r="R85" s="182"/>
      <c r="S85" s="182" t="s">
        <v>268</v>
      </c>
      <c r="T85" s="183" t="s">
        <v>180</v>
      </c>
      <c r="U85" s="161">
        <v>0</v>
      </c>
      <c r="V85" s="161">
        <f>ROUND(E85*U85,2)</f>
        <v>0</v>
      </c>
      <c r="W85" s="161"/>
      <c r="X85" s="161" t="s">
        <v>269</v>
      </c>
      <c r="Y85" s="161" t="s">
        <v>182</v>
      </c>
      <c r="Z85" s="151"/>
      <c r="AA85" s="151"/>
      <c r="AB85" s="151"/>
      <c r="AC85" s="151"/>
      <c r="AD85" s="151"/>
      <c r="AE85" s="151"/>
      <c r="AF85" s="151"/>
      <c r="AG85" s="151" t="s">
        <v>275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70">
        <v>36</v>
      </c>
      <c r="B86" s="171" t="s">
        <v>693</v>
      </c>
      <c r="C86" s="186" t="s">
        <v>694</v>
      </c>
      <c r="D86" s="172" t="s">
        <v>692</v>
      </c>
      <c r="E86" s="173">
        <v>4</v>
      </c>
      <c r="F86" s="174"/>
      <c r="G86" s="175">
        <f>ROUND(E86*F86,2)</f>
        <v>0</v>
      </c>
      <c r="H86" s="174"/>
      <c r="I86" s="175">
        <f>ROUND(E86*H86,2)</f>
        <v>0</v>
      </c>
      <c r="J86" s="174"/>
      <c r="K86" s="175">
        <f>ROUND(E86*J86,2)</f>
        <v>0</v>
      </c>
      <c r="L86" s="175">
        <v>21</v>
      </c>
      <c r="M86" s="175">
        <f>G86*(1+L86/100)</f>
        <v>0</v>
      </c>
      <c r="N86" s="173">
        <v>0</v>
      </c>
      <c r="O86" s="173">
        <f>ROUND(E86*N86,2)</f>
        <v>0</v>
      </c>
      <c r="P86" s="173">
        <v>0</v>
      </c>
      <c r="Q86" s="173">
        <f>ROUND(E86*P86,2)</f>
        <v>0</v>
      </c>
      <c r="R86" s="175"/>
      <c r="S86" s="175" t="s">
        <v>268</v>
      </c>
      <c r="T86" s="176" t="s">
        <v>180</v>
      </c>
      <c r="U86" s="161">
        <v>0</v>
      </c>
      <c r="V86" s="161">
        <f>ROUND(E86*U86,2)</f>
        <v>0</v>
      </c>
      <c r="W86" s="161"/>
      <c r="X86" s="161" t="s">
        <v>269</v>
      </c>
      <c r="Y86" s="161" t="s">
        <v>182</v>
      </c>
      <c r="Z86" s="151"/>
      <c r="AA86" s="151"/>
      <c r="AB86" s="151"/>
      <c r="AC86" s="151"/>
      <c r="AD86" s="151"/>
      <c r="AE86" s="151"/>
      <c r="AF86" s="151"/>
      <c r="AG86" s="151" t="s">
        <v>275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3"/>
      <c r="B87" s="4"/>
      <c r="C87" s="187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AE87">
        <v>12</v>
      </c>
      <c r="AF87">
        <v>21</v>
      </c>
      <c r="AG87" t="s">
        <v>160</v>
      </c>
    </row>
    <row r="88" spans="1:60" x14ac:dyDescent="0.2">
      <c r="A88" s="154"/>
      <c r="B88" s="155" t="s">
        <v>28</v>
      </c>
      <c r="C88" s="188"/>
      <c r="D88" s="156"/>
      <c r="E88" s="157"/>
      <c r="F88" s="157"/>
      <c r="G88" s="169">
        <f>G8+G50+G71+G81+G83</f>
        <v>0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AE88">
        <f>SUMIF(L7:L86,AE87,G7:G86)</f>
        <v>0</v>
      </c>
      <c r="AF88">
        <f>SUMIF(L7:L86,AF87,G7:G86)</f>
        <v>0</v>
      </c>
      <c r="AG88" t="s">
        <v>219</v>
      </c>
    </row>
    <row r="89" spans="1:60" x14ac:dyDescent="0.2">
      <c r="C89" s="189"/>
      <c r="D89" s="10"/>
      <c r="AG89" t="s">
        <v>220</v>
      </c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6bTF+JKoZz5JidTZLCsQwT3VvL2a9r+GY+5WDNbfMftMTjbJi52yMFVJiBFcoGA/n4KpL8jmvsH1f20UGXqczw==" saltValue="tonp89kPeOlFJYLwWVNpjQ==" spinCount="100000" sheet="1" formatRows="0"/>
  <mergeCells count="23">
    <mergeCell ref="C13:G13"/>
    <mergeCell ref="A1:G1"/>
    <mergeCell ref="C2:G2"/>
    <mergeCell ref="C3:G3"/>
    <mergeCell ref="C4:G4"/>
    <mergeCell ref="C11:G11"/>
    <mergeCell ref="C55:G55"/>
    <mergeCell ref="C15:G15"/>
    <mergeCell ref="C17:G17"/>
    <mergeCell ref="C19:G19"/>
    <mergeCell ref="C21:G21"/>
    <mergeCell ref="C23:G23"/>
    <mergeCell ref="C25:G25"/>
    <mergeCell ref="C27:G27"/>
    <mergeCell ref="C29:G29"/>
    <mergeCell ref="C31:G31"/>
    <mergeCell ref="C34:G34"/>
    <mergeCell ref="C53:G53"/>
    <mergeCell ref="C60:G60"/>
    <mergeCell ref="C64:G64"/>
    <mergeCell ref="C68:G68"/>
    <mergeCell ref="C73:G73"/>
    <mergeCell ref="C80:G8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FC9C2-D1CE-436C-94DE-BC14F94D5C9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7109375" style="125" customWidth="1"/>
    <col min="3" max="3" width="63.28515625" style="125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0" t="s">
        <v>147</v>
      </c>
      <c r="B1" s="250"/>
      <c r="C1" s="250"/>
      <c r="D1" s="250"/>
      <c r="E1" s="250"/>
      <c r="F1" s="250"/>
      <c r="G1" s="250"/>
      <c r="AG1" t="s">
        <v>148</v>
      </c>
    </row>
    <row r="2" spans="1:60" ht="25.15" customHeight="1" x14ac:dyDescent="0.2">
      <c r="A2" s="50" t="s">
        <v>7</v>
      </c>
      <c r="B2" s="49" t="s">
        <v>42</v>
      </c>
      <c r="C2" s="251" t="s">
        <v>43</v>
      </c>
      <c r="D2" s="252"/>
      <c r="E2" s="252"/>
      <c r="F2" s="252"/>
      <c r="G2" s="253"/>
      <c r="AG2" t="s">
        <v>149</v>
      </c>
    </row>
    <row r="3" spans="1:60" ht="25.15" customHeight="1" x14ac:dyDescent="0.2">
      <c r="A3" s="50" t="s">
        <v>8</v>
      </c>
      <c r="B3" s="49" t="s">
        <v>62</v>
      </c>
      <c r="C3" s="251" t="s">
        <v>63</v>
      </c>
      <c r="D3" s="252"/>
      <c r="E3" s="252"/>
      <c r="F3" s="252"/>
      <c r="G3" s="253"/>
      <c r="AC3" s="125" t="s">
        <v>149</v>
      </c>
      <c r="AG3" t="s">
        <v>150</v>
      </c>
    </row>
    <row r="4" spans="1:60" ht="25.15" customHeight="1" x14ac:dyDescent="0.2">
      <c r="A4" s="144" t="s">
        <v>9</v>
      </c>
      <c r="B4" s="145" t="s">
        <v>77</v>
      </c>
      <c r="C4" s="254" t="s">
        <v>78</v>
      </c>
      <c r="D4" s="255"/>
      <c r="E4" s="255"/>
      <c r="F4" s="255"/>
      <c r="G4" s="256"/>
      <c r="AG4" t="s">
        <v>151</v>
      </c>
    </row>
    <row r="5" spans="1:60" x14ac:dyDescent="0.2">
      <c r="D5" s="10"/>
    </row>
    <row r="6" spans="1:60" ht="38.25" x14ac:dyDescent="0.2">
      <c r="A6" s="147" t="s">
        <v>152</v>
      </c>
      <c r="B6" s="149" t="s">
        <v>153</v>
      </c>
      <c r="C6" s="149" t="s">
        <v>154</v>
      </c>
      <c r="D6" s="148" t="s">
        <v>155</v>
      </c>
      <c r="E6" s="147" t="s">
        <v>156</v>
      </c>
      <c r="F6" s="146" t="s">
        <v>157</v>
      </c>
      <c r="G6" s="147" t="s">
        <v>28</v>
      </c>
      <c r="H6" s="150" t="s">
        <v>29</v>
      </c>
      <c r="I6" s="150" t="s">
        <v>158</v>
      </c>
      <c r="J6" s="150" t="s">
        <v>30</v>
      </c>
      <c r="K6" s="150" t="s">
        <v>159</v>
      </c>
      <c r="L6" s="150" t="s">
        <v>160</v>
      </c>
      <c r="M6" s="150" t="s">
        <v>161</v>
      </c>
      <c r="N6" s="150" t="s">
        <v>162</v>
      </c>
      <c r="O6" s="150" t="s">
        <v>163</v>
      </c>
      <c r="P6" s="150" t="s">
        <v>164</v>
      </c>
      <c r="Q6" s="150" t="s">
        <v>165</v>
      </c>
      <c r="R6" s="150" t="s">
        <v>166</v>
      </c>
      <c r="S6" s="150" t="s">
        <v>167</v>
      </c>
      <c r="T6" s="150" t="s">
        <v>168</v>
      </c>
      <c r="U6" s="150" t="s">
        <v>169</v>
      </c>
      <c r="V6" s="150" t="s">
        <v>170</v>
      </c>
      <c r="W6" s="150" t="s">
        <v>171</v>
      </c>
      <c r="X6" s="150" t="s">
        <v>172</v>
      </c>
      <c r="Y6" s="150" t="s">
        <v>173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63" t="s">
        <v>174</v>
      </c>
      <c r="B8" s="164" t="s">
        <v>112</v>
      </c>
      <c r="C8" s="184" t="s">
        <v>113</v>
      </c>
      <c r="D8" s="165"/>
      <c r="E8" s="166"/>
      <c r="F8" s="167"/>
      <c r="G8" s="167">
        <f>SUMIF(AG9:AG13,"&lt;&gt;NOR",G9:G13)</f>
        <v>0</v>
      </c>
      <c r="H8" s="167"/>
      <c r="I8" s="167">
        <f>SUM(I9:I13)</f>
        <v>0</v>
      </c>
      <c r="J8" s="167"/>
      <c r="K8" s="167">
        <f>SUM(K9:K13)</f>
        <v>0</v>
      </c>
      <c r="L8" s="167"/>
      <c r="M8" s="167">
        <f>SUM(M9:M13)</f>
        <v>0</v>
      </c>
      <c r="N8" s="166"/>
      <c r="O8" s="166">
        <f>SUM(O9:O13)</f>
        <v>0</v>
      </c>
      <c r="P8" s="166"/>
      <c r="Q8" s="166">
        <f>SUM(Q9:Q13)</f>
        <v>0</v>
      </c>
      <c r="R8" s="167"/>
      <c r="S8" s="167"/>
      <c r="T8" s="168"/>
      <c r="U8" s="162"/>
      <c r="V8" s="162">
        <f>SUM(V9:V13)</f>
        <v>0.25</v>
      </c>
      <c r="W8" s="162"/>
      <c r="X8" s="162"/>
      <c r="Y8" s="162"/>
      <c r="AG8" t="s">
        <v>175</v>
      </c>
    </row>
    <row r="9" spans="1:60" ht="22.5" outlineLevel="1" x14ac:dyDescent="0.2">
      <c r="A9" s="170">
        <v>1</v>
      </c>
      <c r="B9" s="171" t="s">
        <v>257</v>
      </c>
      <c r="C9" s="186" t="s">
        <v>258</v>
      </c>
      <c r="D9" s="172" t="s">
        <v>223</v>
      </c>
      <c r="E9" s="173">
        <v>0.5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5" t="s">
        <v>242</v>
      </c>
      <c r="S9" s="175" t="s">
        <v>179</v>
      </c>
      <c r="T9" s="176" t="s">
        <v>179</v>
      </c>
      <c r="U9" s="161">
        <v>5.0000000000000001E-3</v>
      </c>
      <c r="V9" s="161">
        <f>ROUND(E9*U9,2)</f>
        <v>0</v>
      </c>
      <c r="W9" s="161"/>
      <c r="X9" s="161" t="s">
        <v>225</v>
      </c>
      <c r="Y9" s="161" t="s">
        <v>182</v>
      </c>
      <c r="Z9" s="151"/>
      <c r="AA9" s="151"/>
      <c r="AB9" s="151"/>
      <c r="AC9" s="151"/>
      <c r="AD9" s="151"/>
      <c r="AE9" s="151"/>
      <c r="AF9" s="151"/>
      <c r="AG9" s="151" t="s">
        <v>226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257" t="s">
        <v>259</v>
      </c>
      <c r="D10" s="258"/>
      <c r="E10" s="258"/>
      <c r="F10" s="258"/>
      <c r="G10" s="258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228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92" t="str">
        <f>C10</f>
        <v>z rostlé horniny tř.1 - 4 pod násypy z hornin soudržných do 92% PS a hornin nesoudržných sypkých relativní ulehlosti I(d) do 0,8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7">
        <v>2</v>
      </c>
      <c r="B11" s="178" t="s">
        <v>659</v>
      </c>
      <c r="C11" s="185" t="s">
        <v>660</v>
      </c>
      <c r="D11" s="179" t="s">
        <v>241</v>
      </c>
      <c r="E11" s="180">
        <v>0.5</v>
      </c>
      <c r="F11" s="181"/>
      <c r="G11" s="182">
        <f>ROUND(E11*F11,2)</f>
        <v>0</v>
      </c>
      <c r="H11" s="181"/>
      <c r="I11" s="182">
        <f>ROUND(E11*H11,2)</f>
        <v>0</v>
      </c>
      <c r="J11" s="181"/>
      <c r="K11" s="182">
        <f>ROUND(E11*J11,2)</f>
        <v>0</v>
      </c>
      <c r="L11" s="182">
        <v>21</v>
      </c>
      <c r="M11" s="182">
        <f>G11*(1+L11/100)</f>
        <v>0</v>
      </c>
      <c r="N11" s="180">
        <v>0</v>
      </c>
      <c r="O11" s="180">
        <f>ROUND(E11*N11,2)</f>
        <v>0</v>
      </c>
      <c r="P11" s="180">
        <v>0</v>
      </c>
      <c r="Q11" s="180">
        <f>ROUND(E11*P11,2)</f>
        <v>0</v>
      </c>
      <c r="R11" s="182" t="s">
        <v>354</v>
      </c>
      <c r="S11" s="182" t="s">
        <v>179</v>
      </c>
      <c r="T11" s="183" t="s">
        <v>179</v>
      </c>
      <c r="U11" s="161">
        <v>0.47699999999999998</v>
      </c>
      <c r="V11" s="161">
        <f>ROUND(E11*U11,2)</f>
        <v>0.24</v>
      </c>
      <c r="W11" s="161"/>
      <c r="X11" s="161" t="s">
        <v>225</v>
      </c>
      <c r="Y11" s="161" t="s">
        <v>182</v>
      </c>
      <c r="Z11" s="151"/>
      <c r="AA11" s="151"/>
      <c r="AB11" s="151"/>
      <c r="AC11" s="151"/>
      <c r="AD11" s="151"/>
      <c r="AE11" s="151"/>
      <c r="AF11" s="151"/>
      <c r="AG11" s="151" t="s">
        <v>226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70">
        <v>3</v>
      </c>
      <c r="B12" s="171" t="s">
        <v>355</v>
      </c>
      <c r="C12" s="186" t="s">
        <v>356</v>
      </c>
      <c r="D12" s="172" t="s">
        <v>223</v>
      </c>
      <c r="E12" s="173">
        <v>0.5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3">
        <v>0</v>
      </c>
      <c r="O12" s="173">
        <f>ROUND(E12*N12,2)</f>
        <v>0</v>
      </c>
      <c r="P12" s="173">
        <v>0</v>
      </c>
      <c r="Q12" s="173">
        <f>ROUND(E12*P12,2)</f>
        <v>0</v>
      </c>
      <c r="R12" s="175" t="s">
        <v>224</v>
      </c>
      <c r="S12" s="175" t="s">
        <v>179</v>
      </c>
      <c r="T12" s="176" t="s">
        <v>179</v>
      </c>
      <c r="U12" s="161">
        <v>1.6E-2</v>
      </c>
      <c r="V12" s="161">
        <f>ROUND(E12*U12,2)</f>
        <v>0.01</v>
      </c>
      <c r="W12" s="161"/>
      <c r="X12" s="161" t="s">
        <v>225</v>
      </c>
      <c r="Y12" s="161" t="s">
        <v>182</v>
      </c>
      <c r="Z12" s="151"/>
      <c r="AA12" s="151"/>
      <c r="AB12" s="151"/>
      <c r="AC12" s="151"/>
      <c r="AD12" s="151"/>
      <c r="AE12" s="151"/>
      <c r="AF12" s="151"/>
      <c r="AG12" s="151" t="s">
        <v>226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2" x14ac:dyDescent="0.2">
      <c r="A13" s="158"/>
      <c r="B13" s="159"/>
      <c r="C13" s="257" t="s">
        <v>357</v>
      </c>
      <c r="D13" s="258"/>
      <c r="E13" s="258"/>
      <c r="F13" s="258"/>
      <c r="G13" s="258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228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x14ac:dyDescent="0.2">
      <c r="A14" s="163" t="s">
        <v>174</v>
      </c>
      <c r="B14" s="164" t="s">
        <v>130</v>
      </c>
      <c r="C14" s="184" t="s">
        <v>131</v>
      </c>
      <c r="D14" s="165"/>
      <c r="E14" s="166"/>
      <c r="F14" s="167"/>
      <c r="G14" s="167">
        <f>SUMIF(AG15:AG15,"&lt;&gt;NOR",G15:G15)</f>
        <v>0</v>
      </c>
      <c r="H14" s="167"/>
      <c r="I14" s="167">
        <f>SUM(I15:I15)</f>
        <v>0</v>
      </c>
      <c r="J14" s="167"/>
      <c r="K14" s="167">
        <f>SUM(K15:K15)</f>
        <v>0</v>
      </c>
      <c r="L14" s="167"/>
      <c r="M14" s="167">
        <f>SUM(M15:M15)</f>
        <v>0</v>
      </c>
      <c r="N14" s="166"/>
      <c r="O14" s="166">
        <f>SUM(O15:O15)</f>
        <v>0</v>
      </c>
      <c r="P14" s="166"/>
      <c r="Q14" s="166">
        <f>SUM(Q15:Q15)</f>
        <v>0</v>
      </c>
      <c r="R14" s="167"/>
      <c r="S14" s="167"/>
      <c r="T14" s="168"/>
      <c r="U14" s="162"/>
      <c r="V14" s="162">
        <f>SUM(V15:V15)</f>
        <v>0</v>
      </c>
      <c r="W14" s="162"/>
      <c r="X14" s="162"/>
      <c r="Y14" s="162"/>
      <c r="AG14" t="s">
        <v>175</v>
      </c>
    </row>
    <row r="15" spans="1:60" outlineLevel="1" x14ac:dyDescent="0.2">
      <c r="A15" s="177">
        <v>4</v>
      </c>
      <c r="B15" s="178" t="s">
        <v>695</v>
      </c>
      <c r="C15" s="185" t="s">
        <v>696</v>
      </c>
      <c r="D15" s="179" t="s">
        <v>360</v>
      </c>
      <c r="E15" s="180">
        <v>1</v>
      </c>
      <c r="F15" s="181"/>
      <c r="G15" s="182">
        <f>ROUND(E15*F15,2)</f>
        <v>0</v>
      </c>
      <c r="H15" s="181"/>
      <c r="I15" s="182">
        <f>ROUND(E15*H15,2)</f>
        <v>0</v>
      </c>
      <c r="J15" s="181"/>
      <c r="K15" s="182">
        <f>ROUND(E15*J15,2)</f>
        <v>0</v>
      </c>
      <c r="L15" s="182">
        <v>21</v>
      </c>
      <c r="M15" s="182">
        <f>G15*(1+L15/100)</f>
        <v>0</v>
      </c>
      <c r="N15" s="180">
        <v>0</v>
      </c>
      <c r="O15" s="180">
        <f>ROUND(E15*N15,2)</f>
        <v>0</v>
      </c>
      <c r="P15" s="180">
        <v>0</v>
      </c>
      <c r="Q15" s="180">
        <f>ROUND(E15*P15,2)</f>
        <v>0</v>
      </c>
      <c r="R15" s="182"/>
      <c r="S15" s="182" t="s">
        <v>268</v>
      </c>
      <c r="T15" s="183" t="s">
        <v>180</v>
      </c>
      <c r="U15" s="161">
        <v>0</v>
      </c>
      <c r="V15" s="161">
        <f>ROUND(E15*U15,2)</f>
        <v>0</v>
      </c>
      <c r="W15" s="161"/>
      <c r="X15" s="161" t="s">
        <v>225</v>
      </c>
      <c r="Y15" s="161" t="s">
        <v>182</v>
      </c>
      <c r="Z15" s="151"/>
      <c r="AA15" s="151"/>
      <c r="AB15" s="151"/>
      <c r="AC15" s="151"/>
      <c r="AD15" s="151"/>
      <c r="AE15" s="151"/>
      <c r="AF15" s="151"/>
      <c r="AG15" s="151" t="s">
        <v>361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x14ac:dyDescent="0.2">
      <c r="A16" s="163" t="s">
        <v>174</v>
      </c>
      <c r="B16" s="164" t="s">
        <v>132</v>
      </c>
      <c r="C16" s="184" t="s">
        <v>133</v>
      </c>
      <c r="D16" s="165"/>
      <c r="E16" s="166"/>
      <c r="F16" s="167"/>
      <c r="G16" s="167">
        <f>SUMIF(AG17:AG17,"&lt;&gt;NOR",G17:G17)</f>
        <v>0</v>
      </c>
      <c r="H16" s="167"/>
      <c r="I16" s="167">
        <f>SUM(I17:I17)</f>
        <v>0</v>
      </c>
      <c r="J16" s="167"/>
      <c r="K16" s="167">
        <f>SUM(K17:K17)</f>
        <v>0</v>
      </c>
      <c r="L16" s="167"/>
      <c r="M16" s="167">
        <f>SUM(M17:M17)</f>
        <v>0</v>
      </c>
      <c r="N16" s="166"/>
      <c r="O16" s="166">
        <f>SUM(O17:O17)</f>
        <v>0</v>
      </c>
      <c r="P16" s="166"/>
      <c r="Q16" s="166">
        <f>SUM(Q17:Q17)</f>
        <v>0</v>
      </c>
      <c r="R16" s="167"/>
      <c r="S16" s="167"/>
      <c r="T16" s="168"/>
      <c r="U16" s="162"/>
      <c r="V16" s="162">
        <f>SUM(V17:V17)</f>
        <v>0</v>
      </c>
      <c r="W16" s="162"/>
      <c r="X16" s="162"/>
      <c r="Y16" s="162"/>
      <c r="AG16" t="s">
        <v>175</v>
      </c>
    </row>
    <row r="17" spans="1:60" outlineLevel="1" x14ac:dyDescent="0.2">
      <c r="A17" s="177">
        <v>5</v>
      </c>
      <c r="B17" s="178" t="s">
        <v>697</v>
      </c>
      <c r="C17" s="185" t="s">
        <v>698</v>
      </c>
      <c r="D17" s="179" t="s">
        <v>360</v>
      </c>
      <c r="E17" s="180">
        <v>1</v>
      </c>
      <c r="F17" s="181"/>
      <c r="G17" s="182">
        <f>ROUND(E17*F17,2)</f>
        <v>0</v>
      </c>
      <c r="H17" s="181"/>
      <c r="I17" s="182">
        <f>ROUND(E17*H17,2)</f>
        <v>0</v>
      </c>
      <c r="J17" s="181"/>
      <c r="K17" s="182">
        <f>ROUND(E17*J17,2)</f>
        <v>0</v>
      </c>
      <c r="L17" s="182">
        <v>21</v>
      </c>
      <c r="M17" s="182">
        <f>G17*(1+L17/100)</f>
        <v>0</v>
      </c>
      <c r="N17" s="180">
        <v>0</v>
      </c>
      <c r="O17" s="180">
        <f>ROUND(E17*N17,2)</f>
        <v>0</v>
      </c>
      <c r="P17" s="180">
        <v>0</v>
      </c>
      <c r="Q17" s="180">
        <f>ROUND(E17*P17,2)</f>
        <v>0</v>
      </c>
      <c r="R17" s="182"/>
      <c r="S17" s="182" t="s">
        <v>268</v>
      </c>
      <c r="T17" s="183" t="s">
        <v>180</v>
      </c>
      <c r="U17" s="161">
        <v>0</v>
      </c>
      <c r="V17" s="161">
        <f>ROUND(E17*U17,2)</f>
        <v>0</v>
      </c>
      <c r="W17" s="161"/>
      <c r="X17" s="161" t="s">
        <v>225</v>
      </c>
      <c r="Y17" s="161" t="s">
        <v>182</v>
      </c>
      <c r="Z17" s="151"/>
      <c r="AA17" s="151"/>
      <c r="AB17" s="151"/>
      <c r="AC17" s="151"/>
      <c r="AD17" s="151"/>
      <c r="AE17" s="151"/>
      <c r="AF17" s="151"/>
      <c r="AG17" s="151" t="s">
        <v>496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x14ac:dyDescent="0.2">
      <c r="A18" s="163" t="s">
        <v>174</v>
      </c>
      <c r="B18" s="164" t="s">
        <v>140</v>
      </c>
      <c r="C18" s="184" t="s">
        <v>141</v>
      </c>
      <c r="D18" s="165"/>
      <c r="E18" s="166"/>
      <c r="F18" s="167"/>
      <c r="G18" s="167">
        <f>SUMIF(AG19:AG20,"&lt;&gt;NOR",G19:G20)</f>
        <v>0</v>
      </c>
      <c r="H18" s="167"/>
      <c r="I18" s="167">
        <f>SUM(I19:I20)</f>
        <v>0</v>
      </c>
      <c r="J18" s="167"/>
      <c r="K18" s="167">
        <f>SUM(K19:K20)</f>
        <v>0</v>
      </c>
      <c r="L18" s="167"/>
      <c r="M18" s="167">
        <f>SUM(M19:M20)</f>
        <v>0</v>
      </c>
      <c r="N18" s="166"/>
      <c r="O18" s="166">
        <f>SUM(O19:O20)</f>
        <v>0</v>
      </c>
      <c r="P18" s="166"/>
      <c r="Q18" s="166">
        <f>SUM(Q19:Q20)</f>
        <v>0</v>
      </c>
      <c r="R18" s="167"/>
      <c r="S18" s="167"/>
      <c r="T18" s="168"/>
      <c r="U18" s="162"/>
      <c r="V18" s="162">
        <f>SUM(V19:V20)</f>
        <v>1.77</v>
      </c>
      <c r="W18" s="162"/>
      <c r="X18" s="162"/>
      <c r="Y18" s="162"/>
      <c r="AG18" t="s">
        <v>175</v>
      </c>
    </row>
    <row r="19" spans="1:60" outlineLevel="1" x14ac:dyDescent="0.2">
      <c r="A19" s="170">
        <v>6</v>
      </c>
      <c r="B19" s="171" t="s">
        <v>349</v>
      </c>
      <c r="C19" s="186" t="s">
        <v>350</v>
      </c>
      <c r="D19" s="172" t="s">
        <v>241</v>
      </c>
      <c r="E19" s="173">
        <v>0.5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21</v>
      </c>
      <c r="M19" s="175">
        <f>G19*(1+L19/100)</f>
        <v>0</v>
      </c>
      <c r="N19" s="173">
        <v>0</v>
      </c>
      <c r="O19" s="173">
        <f>ROUND(E19*N19,2)</f>
        <v>0</v>
      </c>
      <c r="P19" s="173">
        <v>0</v>
      </c>
      <c r="Q19" s="173">
        <f>ROUND(E19*P19,2)</f>
        <v>0</v>
      </c>
      <c r="R19" s="175" t="s">
        <v>242</v>
      </c>
      <c r="S19" s="175" t="s">
        <v>179</v>
      </c>
      <c r="T19" s="176" t="s">
        <v>179</v>
      </c>
      <c r="U19" s="161">
        <v>3.5329999999999999</v>
      </c>
      <c r="V19" s="161">
        <f>ROUND(E19*U19,2)</f>
        <v>1.77</v>
      </c>
      <c r="W19" s="161"/>
      <c r="X19" s="161" t="s">
        <v>225</v>
      </c>
      <c r="Y19" s="161" t="s">
        <v>182</v>
      </c>
      <c r="Z19" s="151"/>
      <c r="AA19" s="151"/>
      <c r="AB19" s="151"/>
      <c r="AC19" s="151"/>
      <c r="AD19" s="151"/>
      <c r="AE19" s="151"/>
      <c r="AF19" s="151"/>
      <c r="AG19" s="151" t="s">
        <v>496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257" t="s">
        <v>351</v>
      </c>
      <c r="D20" s="258"/>
      <c r="E20" s="258"/>
      <c r="F20" s="258"/>
      <c r="G20" s="258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228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5.5" x14ac:dyDescent="0.2">
      <c r="A21" s="163" t="s">
        <v>174</v>
      </c>
      <c r="B21" s="164" t="s">
        <v>134</v>
      </c>
      <c r="C21" s="184" t="s">
        <v>135</v>
      </c>
      <c r="D21" s="165"/>
      <c r="E21" s="166"/>
      <c r="F21" s="167"/>
      <c r="G21" s="167">
        <f>SUMIF(AG22:AG27,"&lt;&gt;NOR",G22:G27)</f>
        <v>0</v>
      </c>
      <c r="H21" s="167"/>
      <c r="I21" s="167">
        <f>SUM(I22:I27)</f>
        <v>0</v>
      </c>
      <c r="J21" s="167"/>
      <c r="K21" s="167">
        <f>SUM(K22:K27)</f>
        <v>0</v>
      </c>
      <c r="L21" s="167"/>
      <c r="M21" s="167">
        <f>SUM(M22:M27)</f>
        <v>0</v>
      </c>
      <c r="N21" s="166"/>
      <c r="O21" s="166">
        <f>SUM(O22:O27)</f>
        <v>0</v>
      </c>
      <c r="P21" s="166"/>
      <c r="Q21" s="166">
        <f>SUM(Q22:Q27)</f>
        <v>0</v>
      </c>
      <c r="R21" s="167"/>
      <c r="S21" s="167"/>
      <c r="T21" s="168"/>
      <c r="U21" s="162"/>
      <c r="V21" s="162">
        <f>SUM(V22:V27)</f>
        <v>0.05</v>
      </c>
      <c r="W21" s="162"/>
      <c r="X21" s="162"/>
      <c r="Y21" s="162"/>
      <c r="AG21" t="s">
        <v>175</v>
      </c>
    </row>
    <row r="22" spans="1:60" outlineLevel="1" x14ac:dyDescent="0.2">
      <c r="A22" s="170">
        <v>7</v>
      </c>
      <c r="B22" s="171" t="s">
        <v>541</v>
      </c>
      <c r="C22" s="186" t="s">
        <v>542</v>
      </c>
      <c r="D22" s="172" t="s">
        <v>241</v>
      </c>
      <c r="E22" s="173">
        <v>0.5</v>
      </c>
      <c r="F22" s="174"/>
      <c r="G22" s="175">
        <f>ROUND(E22*F22,2)</f>
        <v>0</v>
      </c>
      <c r="H22" s="174"/>
      <c r="I22" s="175">
        <f>ROUND(E22*H22,2)</f>
        <v>0</v>
      </c>
      <c r="J22" s="174"/>
      <c r="K22" s="175">
        <f>ROUND(E22*J22,2)</f>
        <v>0</v>
      </c>
      <c r="L22" s="175">
        <v>21</v>
      </c>
      <c r="M22" s="175">
        <f>G22*(1+L22/100)</f>
        <v>0</v>
      </c>
      <c r="N22" s="173">
        <v>0</v>
      </c>
      <c r="O22" s="173">
        <f>ROUND(E22*N22,2)</f>
        <v>0</v>
      </c>
      <c r="P22" s="173">
        <v>0</v>
      </c>
      <c r="Q22" s="173">
        <f>ROUND(E22*P22,2)</f>
        <v>0</v>
      </c>
      <c r="R22" s="175" t="s">
        <v>242</v>
      </c>
      <c r="S22" s="175" t="s">
        <v>179</v>
      </c>
      <c r="T22" s="176" t="s">
        <v>179</v>
      </c>
      <c r="U22" s="161">
        <v>8.6999999999999994E-2</v>
      </c>
      <c r="V22" s="161">
        <f>ROUND(E22*U22,2)</f>
        <v>0.04</v>
      </c>
      <c r="W22" s="161"/>
      <c r="X22" s="161" t="s">
        <v>225</v>
      </c>
      <c r="Y22" s="161" t="s">
        <v>182</v>
      </c>
      <c r="Z22" s="151"/>
      <c r="AA22" s="151"/>
      <c r="AB22" s="151"/>
      <c r="AC22" s="151"/>
      <c r="AD22" s="151"/>
      <c r="AE22" s="151"/>
      <c r="AF22" s="151"/>
      <c r="AG22" s="151" t="s">
        <v>496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2" x14ac:dyDescent="0.2">
      <c r="A23" s="158"/>
      <c r="B23" s="159"/>
      <c r="C23" s="257" t="s">
        <v>249</v>
      </c>
      <c r="D23" s="258"/>
      <c r="E23" s="258"/>
      <c r="F23" s="258"/>
      <c r="G23" s="258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228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70">
        <v>8</v>
      </c>
      <c r="B24" s="171" t="s">
        <v>247</v>
      </c>
      <c r="C24" s="186" t="s">
        <v>248</v>
      </c>
      <c r="D24" s="172" t="s">
        <v>241</v>
      </c>
      <c r="E24" s="173">
        <v>0.5</v>
      </c>
      <c r="F24" s="174"/>
      <c r="G24" s="175">
        <f>ROUND(E24*F24,2)</f>
        <v>0</v>
      </c>
      <c r="H24" s="174"/>
      <c r="I24" s="175">
        <f>ROUND(E24*H24,2)</f>
        <v>0</v>
      </c>
      <c r="J24" s="174"/>
      <c r="K24" s="175">
        <f>ROUND(E24*J24,2)</f>
        <v>0</v>
      </c>
      <c r="L24" s="175">
        <v>21</v>
      </c>
      <c r="M24" s="175">
        <f>G24*(1+L24/100)</f>
        <v>0</v>
      </c>
      <c r="N24" s="173">
        <v>0</v>
      </c>
      <c r="O24" s="173">
        <f>ROUND(E24*N24,2)</f>
        <v>0</v>
      </c>
      <c r="P24" s="173">
        <v>0</v>
      </c>
      <c r="Q24" s="173">
        <f>ROUND(E24*P24,2)</f>
        <v>0</v>
      </c>
      <c r="R24" s="175" t="s">
        <v>242</v>
      </c>
      <c r="S24" s="175" t="s">
        <v>179</v>
      </c>
      <c r="T24" s="176" t="s">
        <v>179</v>
      </c>
      <c r="U24" s="161">
        <v>1.0999999999999999E-2</v>
      </c>
      <c r="V24" s="161">
        <f>ROUND(E24*U24,2)</f>
        <v>0.01</v>
      </c>
      <c r="W24" s="161"/>
      <c r="X24" s="161" t="s">
        <v>225</v>
      </c>
      <c r="Y24" s="161" t="s">
        <v>182</v>
      </c>
      <c r="Z24" s="151"/>
      <c r="AA24" s="151"/>
      <c r="AB24" s="151"/>
      <c r="AC24" s="151"/>
      <c r="AD24" s="151"/>
      <c r="AE24" s="151"/>
      <c r="AF24" s="151"/>
      <c r="AG24" s="151" t="s">
        <v>496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2" x14ac:dyDescent="0.2">
      <c r="A25" s="158"/>
      <c r="B25" s="159"/>
      <c r="C25" s="257" t="s">
        <v>249</v>
      </c>
      <c r="D25" s="258"/>
      <c r="E25" s="258"/>
      <c r="F25" s="258"/>
      <c r="G25" s="258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61"/>
      <c r="Z25" s="151"/>
      <c r="AA25" s="151"/>
      <c r="AB25" s="151"/>
      <c r="AC25" s="151"/>
      <c r="AD25" s="151"/>
      <c r="AE25" s="151"/>
      <c r="AF25" s="151"/>
      <c r="AG25" s="151" t="s">
        <v>228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2.5" outlineLevel="1" x14ac:dyDescent="0.2">
      <c r="A26" s="170">
        <v>9</v>
      </c>
      <c r="B26" s="171" t="s">
        <v>251</v>
      </c>
      <c r="C26" s="186" t="s">
        <v>252</v>
      </c>
      <c r="D26" s="172" t="s">
        <v>241</v>
      </c>
      <c r="E26" s="173">
        <v>10</v>
      </c>
      <c r="F26" s="174"/>
      <c r="G26" s="175">
        <f>ROUND(E26*F26,2)</f>
        <v>0</v>
      </c>
      <c r="H26" s="174"/>
      <c r="I26" s="175">
        <f>ROUND(E26*H26,2)</f>
        <v>0</v>
      </c>
      <c r="J26" s="174"/>
      <c r="K26" s="175">
        <f>ROUND(E26*J26,2)</f>
        <v>0</v>
      </c>
      <c r="L26" s="175">
        <v>21</v>
      </c>
      <c r="M26" s="175">
        <f>G26*(1+L26/100)</f>
        <v>0</v>
      </c>
      <c r="N26" s="173">
        <v>0</v>
      </c>
      <c r="O26" s="173">
        <f>ROUND(E26*N26,2)</f>
        <v>0</v>
      </c>
      <c r="P26" s="173">
        <v>0</v>
      </c>
      <c r="Q26" s="173">
        <f>ROUND(E26*P26,2)</f>
        <v>0</v>
      </c>
      <c r="R26" s="175" t="s">
        <v>242</v>
      </c>
      <c r="S26" s="175" t="s">
        <v>179</v>
      </c>
      <c r="T26" s="176" t="s">
        <v>179</v>
      </c>
      <c r="U26" s="161">
        <v>0</v>
      </c>
      <c r="V26" s="161">
        <f>ROUND(E26*U26,2)</f>
        <v>0</v>
      </c>
      <c r="W26" s="161"/>
      <c r="X26" s="161" t="s">
        <v>225</v>
      </c>
      <c r="Y26" s="161" t="s">
        <v>182</v>
      </c>
      <c r="Z26" s="151"/>
      <c r="AA26" s="151"/>
      <c r="AB26" s="151"/>
      <c r="AC26" s="151"/>
      <c r="AD26" s="151"/>
      <c r="AE26" s="151"/>
      <c r="AF26" s="151"/>
      <c r="AG26" s="151" t="s">
        <v>496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2" x14ac:dyDescent="0.2">
      <c r="A27" s="158"/>
      <c r="B27" s="159"/>
      <c r="C27" s="257" t="s">
        <v>249</v>
      </c>
      <c r="D27" s="258"/>
      <c r="E27" s="258"/>
      <c r="F27" s="258"/>
      <c r="G27" s="258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228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x14ac:dyDescent="0.2">
      <c r="A28" s="3"/>
      <c r="B28" s="4"/>
      <c r="C28" s="187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E28">
        <v>12</v>
      </c>
      <c r="AF28">
        <v>21</v>
      </c>
      <c r="AG28" t="s">
        <v>160</v>
      </c>
    </row>
    <row r="29" spans="1:60" x14ac:dyDescent="0.2">
      <c r="A29" s="154"/>
      <c r="B29" s="155" t="s">
        <v>28</v>
      </c>
      <c r="C29" s="188"/>
      <c r="D29" s="156"/>
      <c r="E29" s="157"/>
      <c r="F29" s="157"/>
      <c r="G29" s="169">
        <f>G8+G14+G16+G18+G21</f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E29">
        <f>SUMIF(L7:L27,AE28,G7:G27)</f>
        <v>0</v>
      </c>
      <c r="AF29">
        <f>SUMIF(L7:L27,AF28,G7:G27)</f>
        <v>0</v>
      </c>
      <c r="AG29" t="s">
        <v>219</v>
      </c>
    </row>
    <row r="30" spans="1:60" x14ac:dyDescent="0.2">
      <c r="C30" s="189"/>
      <c r="D30" s="10"/>
      <c r="AG30" t="s">
        <v>220</v>
      </c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8wLXdLYcIpehTZL3gYShli7pakGX9oWYZSo1/nq6oRzwh3mZYkjhi/BkooX5d0P6Z3X6QdW6ucj//ui0YClWTQ==" saltValue="2cbALWHLVpPzlznA7Rb2hA==" spinCount="100000" sheet="1" formatRows="0"/>
  <mergeCells count="10">
    <mergeCell ref="C20:G20"/>
    <mergeCell ref="C23:G23"/>
    <mergeCell ref="C25:G25"/>
    <mergeCell ref="C27:G27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FD578-5893-49CA-BC23-2BCB0D68070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7109375" style="125" customWidth="1"/>
    <col min="3" max="3" width="63.28515625" style="125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0" t="s">
        <v>147</v>
      </c>
      <c r="B1" s="250"/>
      <c r="C1" s="250"/>
      <c r="D1" s="250"/>
      <c r="E1" s="250"/>
      <c r="F1" s="250"/>
      <c r="G1" s="250"/>
      <c r="AG1" t="s">
        <v>148</v>
      </c>
    </row>
    <row r="2" spans="1:60" ht="25.15" customHeight="1" x14ac:dyDescent="0.2">
      <c r="A2" s="50" t="s">
        <v>7</v>
      </c>
      <c r="B2" s="49" t="s">
        <v>42</v>
      </c>
      <c r="C2" s="251" t="s">
        <v>43</v>
      </c>
      <c r="D2" s="252"/>
      <c r="E2" s="252"/>
      <c r="F2" s="252"/>
      <c r="G2" s="253"/>
      <c r="AG2" t="s">
        <v>149</v>
      </c>
    </row>
    <row r="3" spans="1:60" ht="25.15" customHeight="1" x14ac:dyDescent="0.2">
      <c r="A3" s="50" t="s">
        <v>8</v>
      </c>
      <c r="B3" s="49" t="s">
        <v>62</v>
      </c>
      <c r="C3" s="251" t="s">
        <v>63</v>
      </c>
      <c r="D3" s="252"/>
      <c r="E3" s="252"/>
      <c r="F3" s="252"/>
      <c r="G3" s="253"/>
      <c r="AC3" s="125" t="s">
        <v>149</v>
      </c>
      <c r="AG3" t="s">
        <v>150</v>
      </c>
    </row>
    <row r="4" spans="1:60" ht="25.15" customHeight="1" x14ac:dyDescent="0.2">
      <c r="A4" s="144" t="s">
        <v>9</v>
      </c>
      <c r="B4" s="145" t="s">
        <v>79</v>
      </c>
      <c r="C4" s="254" t="s">
        <v>80</v>
      </c>
      <c r="D4" s="255"/>
      <c r="E4" s="255"/>
      <c r="F4" s="255"/>
      <c r="G4" s="256"/>
      <c r="AG4" t="s">
        <v>151</v>
      </c>
    </row>
    <row r="5" spans="1:60" x14ac:dyDescent="0.2">
      <c r="D5" s="10"/>
    </row>
    <row r="6" spans="1:60" ht="38.25" x14ac:dyDescent="0.2">
      <c r="A6" s="147" t="s">
        <v>152</v>
      </c>
      <c r="B6" s="149" t="s">
        <v>153</v>
      </c>
      <c r="C6" s="149" t="s">
        <v>154</v>
      </c>
      <c r="D6" s="148" t="s">
        <v>155</v>
      </c>
      <c r="E6" s="147" t="s">
        <v>156</v>
      </c>
      <c r="F6" s="146" t="s">
        <v>157</v>
      </c>
      <c r="G6" s="147" t="s">
        <v>28</v>
      </c>
      <c r="H6" s="150" t="s">
        <v>29</v>
      </c>
      <c r="I6" s="150" t="s">
        <v>158</v>
      </c>
      <c r="J6" s="150" t="s">
        <v>30</v>
      </c>
      <c r="K6" s="150" t="s">
        <v>159</v>
      </c>
      <c r="L6" s="150" t="s">
        <v>160</v>
      </c>
      <c r="M6" s="150" t="s">
        <v>161</v>
      </c>
      <c r="N6" s="150" t="s">
        <v>162</v>
      </c>
      <c r="O6" s="150" t="s">
        <v>163</v>
      </c>
      <c r="P6" s="150" t="s">
        <v>164</v>
      </c>
      <c r="Q6" s="150" t="s">
        <v>165</v>
      </c>
      <c r="R6" s="150" t="s">
        <v>166</v>
      </c>
      <c r="S6" s="150" t="s">
        <v>167</v>
      </c>
      <c r="T6" s="150" t="s">
        <v>168</v>
      </c>
      <c r="U6" s="150" t="s">
        <v>169</v>
      </c>
      <c r="V6" s="150" t="s">
        <v>170</v>
      </c>
      <c r="W6" s="150" t="s">
        <v>171</v>
      </c>
      <c r="X6" s="150" t="s">
        <v>172</v>
      </c>
      <c r="Y6" s="150" t="s">
        <v>173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63" t="s">
        <v>174</v>
      </c>
      <c r="B8" s="164" t="s">
        <v>114</v>
      </c>
      <c r="C8" s="184" t="s">
        <v>115</v>
      </c>
      <c r="D8" s="165"/>
      <c r="E8" s="166"/>
      <c r="F8" s="167"/>
      <c r="G8" s="167">
        <f>SUMIF(AG9:AG14,"&lt;&gt;NOR",G9:G14)</f>
        <v>0</v>
      </c>
      <c r="H8" s="167"/>
      <c r="I8" s="167">
        <f>SUM(I9:I14)</f>
        <v>0</v>
      </c>
      <c r="J8" s="167"/>
      <c r="K8" s="167">
        <f>SUM(K9:K14)</f>
        <v>0</v>
      </c>
      <c r="L8" s="167"/>
      <c r="M8" s="167">
        <f>SUM(M9:M14)</f>
        <v>0</v>
      </c>
      <c r="N8" s="166"/>
      <c r="O8" s="166">
        <f>SUM(O9:O14)</f>
        <v>0</v>
      </c>
      <c r="P8" s="166"/>
      <c r="Q8" s="166">
        <f>SUM(Q9:Q14)</f>
        <v>0</v>
      </c>
      <c r="R8" s="167"/>
      <c r="S8" s="167"/>
      <c r="T8" s="168"/>
      <c r="U8" s="162"/>
      <c r="V8" s="162">
        <f>SUM(V9:V14)</f>
        <v>131.44</v>
      </c>
      <c r="W8" s="162"/>
      <c r="X8" s="162"/>
      <c r="Y8" s="162"/>
      <c r="AG8" t="s">
        <v>175</v>
      </c>
    </row>
    <row r="9" spans="1:60" outlineLevel="1" x14ac:dyDescent="0.2">
      <c r="A9" s="170">
        <v>1</v>
      </c>
      <c r="B9" s="171" t="s">
        <v>699</v>
      </c>
      <c r="C9" s="186" t="s">
        <v>700</v>
      </c>
      <c r="D9" s="172" t="s">
        <v>241</v>
      </c>
      <c r="E9" s="173">
        <v>17.850000000000001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5" t="s">
        <v>354</v>
      </c>
      <c r="S9" s="175" t="s">
        <v>179</v>
      </c>
      <c r="T9" s="176" t="s">
        <v>179</v>
      </c>
      <c r="U9" s="161">
        <v>0.97699999999999998</v>
      </c>
      <c r="V9" s="161">
        <f>ROUND(E9*U9,2)</f>
        <v>17.440000000000001</v>
      </c>
      <c r="W9" s="161"/>
      <c r="X9" s="161" t="s">
        <v>225</v>
      </c>
      <c r="Y9" s="161" t="s">
        <v>182</v>
      </c>
      <c r="Z9" s="151"/>
      <c r="AA9" s="151"/>
      <c r="AB9" s="151"/>
      <c r="AC9" s="151"/>
      <c r="AD9" s="151"/>
      <c r="AE9" s="151"/>
      <c r="AF9" s="151"/>
      <c r="AG9" s="151" t="s">
        <v>226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2" x14ac:dyDescent="0.2">
      <c r="A10" s="158"/>
      <c r="B10" s="159"/>
      <c r="C10" s="257" t="s">
        <v>701</v>
      </c>
      <c r="D10" s="258"/>
      <c r="E10" s="258"/>
      <c r="F10" s="258"/>
      <c r="G10" s="258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228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92" t="str">
        <f>C10</f>
        <v>nosných, výplňových, obkladových, půdních, štítových, poprsních apod., s pomocným lešením o výšce podlahy do 1900 mm a pro zatížení 1,5 kPa,</v>
      </c>
      <c r="BB10" s="151"/>
      <c r="BC10" s="151"/>
      <c r="BD10" s="151"/>
      <c r="BE10" s="151"/>
      <c r="BF10" s="151"/>
      <c r="BG10" s="151"/>
      <c r="BH10" s="151"/>
    </row>
    <row r="11" spans="1:60" ht="22.5" outlineLevel="1" x14ac:dyDescent="0.2">
      <c r="A11" s="170">
        <v>2</v>
      </c>
      <c r="B11" s="171" t="s">
        <v>702</v>
      </c>
      <c r="C11" s="186" t="s">
        <v>703</v>
      </c>
      <c r="D11" s="172" t="s">
        <v>223</v>
      </c>
      <c r="E11" s="173">
        <v>95</v>
      </c>
      <c r="F11" s="174"/>
      <c r="G11" s="175">
        <f>ROUND(E11*F11,2)</f>
        <v>0</v>
      </c>
      <c r="H11" s="174"/>
      <c r="I11" s="175">
        <f>ROUND(E11*H11,2)</f>
        <v>0</v>
      </c>
      <c r="J11" s="174"/>
      <c r="K11" s="175">
        <f>ROUND(E11*J11,2)</f>
        <v>0</v>
      </c>
      <c r="L11" s="175">
        <v>21</v>
      </c>
      <c r="M11" s="175">
        <f>G11*(1+L11/100)</f>
        <v>0</v>
      </c>
      <c r="N11" s="173">
        <v>0</v>
      </c>
      <c r="O11" s="173">
        <f>ROUND(E11*N11,2)</f>
        <v>0</v>
      </c>
      <c r="P11" s="173">
        <v>0</v>
      </c>
      <c r="Q11" s="173">
        <f>ROUND(E11*P11,2)</f>
        <v>0</v>
      </c>
      <c r="R11" s="175" t="s">
        <v>354</v>
      </c>
      <c r="S11" s="175" t="s">
        <v>179</v>
      </c>
      <c r="T11" s="176" t="s">
        <v>179</v>
      </c>
      <c r="U11" s="161">
        <v>0.85</v>
      </c>
      <c r="V11" s="161">
        <f>ROUND(E11*U11,2)</f>
        <v>80.75</v>
      </c>
      <c r="W11" s="161"/>
      <c r="X11" s="161" t="s">
        <v>225</v>
      </c>
      <c r="Y11" s="161" t="s">
        <v>182</v>
      </c>
      <c r="Z11" s="151"/>
      <c r="AA11" s="151"/>
      <c r="AB11" s="151"/>
      <c r="AC11" s="151"/>
      <c r="AD11" s="151"/>
      <c r="AE11" s="151"/>
      <c r="AF11" s="151"/>
      <c r="AG11" s="151" t="s">
        <v>226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2" x14ac:dyDescent="0.2">
      <c r="A12" s="158"/>
      <c r="B12" s="159"/>
      <c r="C12" s="257" t="s">
        <v>704</v>
      </c>
      <c r="D12" s="258"/>
      <c r="E12" s="258"/>
      <c r="F12" s="258"/>
      <c r="G12" s="258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228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92" t="str">
        <f>C12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12" s="151"/>
      <c r="BC12" s="151"/>
      <c r="BD12" s="151"/>
      <c r="BE12" s="151"/>
      <c r="BF12" s="151"/>
      <c r="BG12" s="151"/>
      <c r="BH12" s="151"/>
    </row>
    <row r="13" spans="1:60" ht="22.5" outlineLevel="1" x14ac:dyDescent="0.2">
      <c r="A13" s="170">
        <v>3</v>
      </c>
      <c r="B13" s="171" t="s">
        <v>705</v>
      </c>
      <c r="C13" s="186" t="s">
        <v>706</v>
      </c>
      <c r="D13" s="172" t="s">
        <v>223</v>
      </c>
      <c r="E13" s="173">
        <v>95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3">
        <v>0</v>
      </c>
      <c r="O13" s="173">
        <f>ROUND(E13*N13,2)</f>
        <v>0</v>
      </c>
      <c r="P13" s="173">
        <v>0</v>
      </c>
      <c r="Q13" s="173">
        <f>ROUND(E13*P13,2)</f>
        <v>0</v>
      </c>
      <c r="R13" s="175" t="s">
        <v>354</v>
      </c>
      <c r="S13" s="175" t="s">
        <v>179</v>
      </c>
      <c r="T13" s="176" t="s">
        <v>179</v>
      </c>
      <c r="U13" s="161">
        <v>0.35</v>
      </c>
      <c r="V13" s="161">
        <f>ROUND(E13*U13,2)</f>
        <v>33.25</v>
      </c>
      <c r="W13" s="161"/>
      <c r="X13" s="161" t="s">
        <v>225</v>
      </c>
      <c r="Y13" s="161" t="s">
        <v>182</v>
      </c>
      <c r="Z13" s="151"/>
      <c r="AA13" s="151"/>
      <c r="AB13" s="151"/>
      <c r="AC13" s="151"/>
      <c r="AD13" s="151"/>
      <c r="AE13" s="151"/>
      <c r="AF13" s="151"/>
      <c r="AG13" s="151" t="s">
        <v>226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2.5" outlineLevel="2" x14ac:dyDescent="0.2">
      <c r="A14" s="158"/>
      <c r="B14" s="159"/>
      <c r="C14" s="257" t="s">
        <v>704</v>
      </c>
      <c r="D14" s="258"/>
      <c r="E14" s="258"/>
      <c r="F14" s="258"/>
      <c r="G14" s="258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228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92" t="str">
        <f>C14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14" s="151"/>
      <c r="BC14" s="151"/>
      <c r="BD14" s="151"/>
      <c r="BE14" s="151"/>
      <c r="BF14" s="151"/>
      <c r="BG14" s="151"/>
      <c r="BH14" s="151"/>
    </row>
    <row r="15" spans="1:60" x14ac:dyDescent="0.2">
      <c r="A15" s="163" t="s">
        <v>174</v>
      </c>
      <c r="B15" s="164" t="s">
        <v>128</v>
      </c>
      <c r="C15" s="184" t="s">
        <v>129</v>
      </c>
      <c r="D15" s="165"/>
      <c r="E15" s="166"/>
      <c r="F15" s="167"/>
      <c r="G15" s="167">
        <f>SUMIF(AG16:AG17,"&lt;&gt;NOR",G16:G17)</f>
        <v>0</v>
      </c>
      <c r="H15" s="167"/>
      <c r="I15" s="167">
        <f>SUM(I16:I17)</f>
        <v>0</v>
      </c>
      <c r="J15" s="167"/>
      <c r="K15" s="167">
        <f>SUM(K16:K17)</f>
        <v>0</v>
      </c>
      <c r="L15" s="167"/>
      <c r="M15" s="167">
        <f>SUM(M16:M17)</f>
        <v>0</v>
      </c>
      <c r="N15" s="166"/>
      <c r="O15" s="166">
        <f>SUM(O16:O17)</f>
        <v>0</v>
      </c>
      <c r="P15" s="166"/>
      <c r="Q15" s="166">
        <f>SUM(Q16:Q17)</f>
        <v>0</v>
      </c>
      <c r="R15" s="167"/>
      <c r="S15" s="167"/>
      <c r="T15" s="168"/>
      <c r="U15" s="162"/>
      <c r="V15" s="162">
        <f>SUM(V16:V17)</f>
        <v>71.09</v>
      </c>
      <c r="W15" s="162"/>
      <c r="X15" s="162"/>
      <c r="Y15" s="162"/>
      <c r="AG15" t="s">
        <v>175</v>
      </c>
    </row>
    <row r="16" spans="1:60" outlineLevel="1" x14ac:dyDescent="0.2">
      <c r="A16" s="170">
        <v>4</v>
      </c>
      <c r="B16" s="171" t="s">
        <v>707</v>
      </c>
      <c r="C16" s="186" t="s">
        <v>708</v>
      </c>
      <c r="D16" s="172" t="s">
        <v>299</v>
      </c>
      <c r="E16" s="173">
        <v>56.239800000000002</v>
      </c>
      <c r="F16" s="174"/>
      <c r="G16" s="175">
        <f>ROUND(E16*F16,2)</f>
        <v>0</v>
      </c>
      <c r="H16" s="174"/>
      <c r="I16" s="175">
        <f>ROUND(E16*H16,2)</f>
        <v>0</v>
      </c>
      <c r="J16" s="174"/>
      <c r="K16" s="175">
        <f>ROUND(E16*J16,2)</f>
        <v>0</v>
      </c>
      <c r="L16" s="175">
        <v>21</v>
      </c>
      <c r="M16" s="175">
        <f>G16*(1+L16/100)</f>
        <v>0</v>
      </c>
      <c r="N16" s="173">
        <v>0</v>
      </c>
      <c r="O16" s="173">
        <f>ROUND(E16*N16,2)</f>
        <v>0</v>
      </c>
      <c r="P16" s="173">
        <v>0</v>
      </c>
      <c r="Q16" s="173">
        <f>ROUND(E16*P16,2)</f>
        <v>0</v>
      </c>
      <c r="R16" s="175" t="s">
        <v>354</v>
      </c>
      <c r="S16" s="175" t="s">
        <v>179</v>
      </c>
      <c r="T16" s="176" t="s">
        <v>179</v>
      </c>
      <c r="U16" s="161">
        <v>1.264</v>
      </c>
      <c r="V16" s="161">
        <f>ROUND(E16*U16,2)</f>
        <v>71.09</v>
      </c>
      <c r="W16" s="161"/>
      <c r="X16" s="161" t="s">
        <v>225</v>
      </c>
      <c r="Y16" s="161" t="s">
        <v>182</v>
      </c>
      <c r="Z16" s="151"/>
      <c r="AA16" s="151"/>
      <c r="AB16" s="151"/>
      <c r="AC16" s="151"/>
      <c r="AD16" s="151"/>
      <c r="AE16" s="151"/>
      <c r="AF16" s="151"/>
      <c r="AG16" s="151" t="s">
        <v>226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2.5" outlineLevel="2" x14ac:dyDescent="0.2">
      <c r="A17" s="158"/>
      <c r="B17" s="159"/>
      <c r="C17" s="257" t="s">
        <v>709</v>
      </c>
      <c r="D17" s="258"/>
      <c r="E17" s="258"/>
      <c r="F17" s="258"/>
      <c r="G17" s="258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228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92" t="str">
        <f>C17</f>
        <v>přesun hmot pro budovy občanské výstavby (JKSO 801), budovy pro bydlení (JKSO 803) budovy pro výrobu a služby (JKSO 812) s nosnou svislou konstrukcí monolitickou betonovou tyčovou nebo plošnou</v>
      </c>
      <c r="BB17" s="151"/>
      <c r="BC17" s="151"/>
      <c r="BD17" s="151"/>
      <c r="BE17" s="151"/>
      <c r="BF17" s="151"/>
      <c r="BG17" s="151"/>
      <c r="BH17" s="151"/>
    </row>
    <row r="18" spans="1:60" x14ac:dyDescent="0.2">
      <c r="A18" s="163" t="s">
        <v>174</v>
      </c>
      <c r="B18" s="164" t="s">
        <v>142</v>
      </c>
      <c r="C18" s="184" t="s">
        <v>143</v>
      </c>
      <c r="D18" s="165"/>
      <c r="E18" s="166"/>
      <c r="F18" s="167"/>
      <c r="G18" s="167">
        <f>SUMIF(AG19:AG21,"&lt;&gt;NOR",G19:G21)</f>
        <v>0</v>
      </c>
      <c r="H18" s="167"/>
      <c r="I18" s="167">
        <f>SUM(I19:I21)</f>
        <v>0</v>
      </c>
      <c r="J18" s="167"/>
      <c r="K18" s="167">
        <f>SUM(K19:K21)</f>
        <v>0</v>
      </c>
      <c r="L18" s="167"/>
      <c r="M18" s="167">
        <f>SUM(M19:M21)</f>
        <v>0</v>
      </c>
      <c r="N18" s="166"/>
      <c r="O18" s="166">
        <f>SUM(O19:O21)</f>
        <v>0</v>
      </c>
      <c r="P18" s="166"/>
      <c r="Q18" s="166">
        <f>SUM(Q19:Q21)</f>
        <v>0</v>
      </c>
      <c r="R18" s="167"/>
      <c r="S18" s="167"/>
      <c r="T18" s="168"/>
      <c r="U18" s="162"/>
      <c r="V18" s="162">
        <f>SUM(V19:V21)</f>
        <v>83.83</v>
      </c>
      <c r="W18" s="162"/>
      <c r="X18" s="162"/>
      <c r="Y18" s="162"/>
      <c r="AG18" t="s">
        <v>175</v>
      </c>
    </row>
    <row r="19" spans="1:60" outlineLevel="1" x14ac:dyDescent="0.2">
      <c r="A19" s="177">
        <v>5</v>
      </c>
      <c r="B19" s="178" t="s">
        <v>492</v>
      </c>
      <c r="C19" s="185" t="s">
        <v>493</v>
      </c>
      <c r="D19" s="179" t="s">
        <v>299</v>
      </c>
      <c r="E19" s="180">
        <v>67.821879999999993</v>
      </c>
      <c r="F19" s="181"/>
      <c r="G19" s="182">
        <f>ROUND(E19*F19,2)</f>
        <v>0</v>
      </c>
      <c r="H19" s="181"/>
      <c r="I19" s="182">
        <f>ROUND(E19*H19,2)</f>
        <v>0</v>
      </c>
      <c r="J19" s="181"/>
      <c r="K19" s="182">
        <f>ROUND(E19*J19,2)</f>
        <v>0</v>
      </c>
      <c r="L19" s="182">
        <v>21</v>
      </c>
      <c r="M19" s="182">
        <f>G19*(1+L19/100)</f>
        <v>0</v>
      </c>
      <c r="N19" s="180">
        <v>0</v>
      </c>
      <c r="O19" s="180">
        <f>ROUND(E19*N19,2)</f>
        <v>0</v>
      </c>
      <c r="P19" s="180">
        <v>0</v>
      </c>
      <c r="Q19" s="180">
        <f>ROUND(E19*P19,2)</f>
        <v>0</v>
      </c>
      <c r="R19" s="182" t="s">
        <v>484</v>
      </c>
      <c r="S19" s="182" t="s">
        <v>179</v>
      </c>
      <c r="T19" s="183" t="s">
        <v>179</v>
      </c>
      <c r="U19" s="161">
        <v>0.49</v>
      </c>
      <c r="V19" s="161">
        <f>ROUND(E19*U19,2)</f>
        <v>33.229999999999997</v>
      </c>
      <c r="W19" s="161"/>
      <c r="X19" s="161" t="s">
        <v>225</v>
      </c>
      <c r="Y19" s="161" t="s">
        <v>182</v>
      </c>
      <c r="Z19" s="151"/>
      <c r="AA19" s="151"/>
      <c r="AB19" s="151"/>
      <c r="AC19" s="151"/>
      <c r="AD19" s="151"/>
      <c r="AE19" s="151"/>
      <c r="AF19" s="151"/>
      <c r="AG19" s="151" t="s">
        <v>496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7">
        <v>6</v>
      </c>
      <c r="B20" s="178" t="s">
        <v>494</v>
      </c>
      <c r="C20" s="185" t="s">
        <v>495</v>
      </c>
      <c r="D20" s="179" t="s">
        <v>299</v>
      </c>
      <c r="E20" s="180">
        <v>67.821879999999993</v>
      </c>
      <c r="F20" s="181"/>
      <c r="G20" s="182">
        <f>ROUND(E20*F20,2)</f>
        <v>0</v>
      </c>
      <c r="H20" s="181"/>
      <c r="I20" s="182">
        <f>ROUND(E20*H20,2)</f>
        <v>0</v>
      </c>
      <c r="J20" s="181"/>
      <c r="K20" s="182">
        <f>ROUND(E20*J20,2)</f>
        <v>0</v>
      </c>
      <c r="L20" s="182">
        <v>21</v>
      </c>
      <c r="M20" s="182">
        <f>G20*(1+L20/100)</f>
        <v>0</v>
      </c>
      <c r="N20" s="180">
        <v>0</v>
      </c>
      <c r="O20" s="180">
        <f>ROUND(E20*N20,2)</f>
        <v>0</v>
      </c>
      <c r="P20" s="180">
        <v>0</v>
      </c>
      <c r="Q20" s="180">
        <f>ROUND(E20*P20,2)</f>
        <v>0</v>
      </c>
      <c r="R20" s="182" t="s">
        <v>224</v>
      </c>
      <c r="S20" s="182" t="s">
        <v>179</v>
      </c>
      <c r="T20" s="183" t="s">
        <v>179</v>
      </c>
      <c r="U20" s="161">
        <v>0.746</v>
      </c>
      <c r="V20" s="161">
        <f>ROUND(E20*U20,2)</f>
        <v>50.6</v>
      </c>
      <c r="W20" s="161"/>
      <c r="X20" s="161" t="s">
        <v>225</v>
      </c>
      <c r="Y20" s="161" t="s">
        <v>182</v>
      </c>
      <c r="Z20" s="151"/>
      <c r="AA20" s="151"/>
      <c r="AB20" s="151"/>
      <c r="AC20" s="151"/>
      <c r="AD20" s="151"/>
      <c r="AE20" s="151"/>
      <c r="AF20" s="151"/>
      <c r="AG20" s="151" t="s">
        <v>496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0">
        <v>7</v>
      </c>
      <c r="B21" s="171" t="s">
        <v>507</v>
      </c>
      <c r="C21" s="186" t="s">
        <v>508</v>
      </c>
      <c r="D21" s="172" t="s">
        <v>299</v>
      </c>
      <c r="E21" s="173">
        <v>67.821879999999993</v>
      </c>
      <c r="F21" s="174"/>
      <c r="G21" s="175">
        <f>ROUND(E21*F21,2)</f>
        <v>0</v>
      </c>
      <c r="H21" s="174"/>
      <c r="I21" s="175">
        <f>ROUND(E21*H21,2)</f>
        <v>0</v>
      </c>
      <c r="J21" s="174"/>
      <c r="K21" s="175">
        <f>ROUND(E21*J21,2)</f>
        <v>0</v>
      </c>
      <c r="L21" s="175">
        <v>21</v>
      </c>
      <c r="M21" s="175">
        <f>G21*(1+L21/100)</f>
        <v>0</v>
      </c>
      <c r="N21" s="173">
        <v>0</v>
      </c>
      <c r="O21" s="173">
        <f>ROUND(E21*N21,2)</f>
        <v>0</v>
      </c>
      <c r="P21" s="173">
        <v>0</v>
      </c>
      <c r="Q21" s="173">
        <f>ROUND(E21*P21,2)</f>
        <v>0</v>
      </c>
      <c r="R21" s="175" t="s">
        <v>484</v>
      </c>
      <c r="S21" s="175" t="s">
        <v>499</v>
      </c>
      <c r="T21" s="176" t="s">
        <v>499</v>
      </c>
      <c r="U21" s="161">
        <v>0</v>
      </c>
      <c r="V21" s="161">
        <f>ROUND(E21*U21,2)</f>
        <v>0</v>
      </c>
      <c r="W21" s="161"/>
      <c r="X21" s="161" t="s">
        <v>225</v>
      </c>
      <c r="Y21" s="161" t="s">
        <v>182</v>
      </c>
      <c r="Z21" s="151"/>
      <c r="AA21" s="151"/>
      <c r="AB21" s="151"/>
      <c r="AC21" s="151"/>
      <c r="AD21" s="151"/>
      <c r="AE21" s="151"/>
      <c r="AF21" s="151"/>
      <c r="AG21" s="151" t="s">
        <v>496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x14ac:dyDescent="0.2">
      <c r="A22" s="3"/>
      <c r="B22" s="4"/>
      <c r="C22" s="187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E22">
        <v>12</v>
      </c>
      <c r="AF22">
        <v>21</v>
      </c>
      <c r="AG22" t="s">
        <v>160</v>
      </c>
    </row>
    <row r="23" spans="1:60" x14ac:dyDescent="0.2">
      <c r="A23" s="154"/>
      <c r="B23" s="155" t="s">
        <v>28</v>
      </c>
      <c r="C23" s="188"/>
      <c r="D23" s="156"/>
      <c r="E23" s="157"/>
      <c r="F23" s="157"/>
      <c r="G23" s="169">
        <f>G8+G15+G18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E23">
        <f>SUMIF(L7:L21,AE22,G7:G21)</f>
        <v>0</v>
      </c>
      <c r="AF23">
        <f>SUMIF(L7:L21,AF22,G7:G21)</f>
        <v>0</v>
      </c>
      <c r="AG23" t="s">
        <v>219</v>
      </c>
    </row>
    <row r="24" spans="1:60" x14ac:dyDescent="0.2">
      <c r="C24" s="189"/>
      <c r="D24" s="10"/>
      <c r="AG24" t="s">
        <v>220</v>
      </c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JzS61oe9p/fhG1/KMHpszpSG5MFVBOxOvCYOHjWluB5oqg/3ci/CjBHXkuAJGtAYldlFDbq32nESHB2ixGhww==" saltValue="zO79OHBhcJ3rej9D2VbdjQ==" spinCount="100000" sheet="1" formatRows="0"/>
  <mergeCells count="8">
    <mergeCell ref="C14:G14"/>
    <mergeCell ref="C17:G17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80</vt:i4>
      </vt:variant>
    </vt:vector>
  </HeadingPairs>
  <TitlesOfParts>
    <vt:vector size="100" baseType="lpstr">
      <vt:lpstr>Pokyny pro vyplnění</vt:lpstr>
      <vt:lpstr>Stavba</vt:lpstr>
      <vt:lpstr>VzorPolozky</vt:lpstr>
      <vt:lpstr>00 01 Pol</vt:lpstr>
      <vt:lpstr>D.1.1. 01 Pol</vt:lpstr>
      <vt:lpstr>D.1.1. 02 Pol</vt:lpstr>
      <vt:lpstr>D.1.1. 03 Pol</vt:lpstr>
      <vt:lpstr>D.1.1. 04 Pol</vt:lpstr>
      <vt:lpstr>D.1.3. 01 Pol</vt:lpstr>
      <vt:lpstr>D.1.3. 02 Pol</vt:lpstr>
      <vt:lpstr>D.1.9. 02 Pol</vt:lpstr>
      <vt:lpstr>D.1.9. 03 Pol</vt:lpstr>
      <vt:lpstr>D.1.9. 04 Pol</vt:lpstr>
      <vt:lpstr>D.1.9. 05 Pol</vt:lpstr>
      <vt:lpstr>D.1.9. 06 Pol</vt:lpstr>
      <vt:lpstr>D.1.9. 08 Pol</vt:lpstr>
      <vt:lpstr>D.1.9. 09 Pol</vt:lpstr>
      <vt:lpstr>D.1.9. 10 Pol</vt:lpstr>
      <vt:lpstr>D.1.9. 11 Pol</vt:lpstr>
      <vt:lpstr>D.1.9. 12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01 Pol'!Názvy_tisku</vt:lpstr>
      <vt:lpstr>'D.1.1. 01 Pol'!Názvy_tisku</vt:lpstr>
      <vt:lpstr>'D.1.1. 02 Pol'!Názvy_tisku</vt:lpstr>
      <vt:lpstr>'D.1.1. 03 Pol'!Názvy_tisku</vt:lpstr>
      <vt:lpstr>'D.1.1. 04 Pol'!Názvy_tisku</vt:lpstr>
      <vt:lpstr>'D.1.3. 01 Pol'!Názvy_tisku</vt:lpstr>
      <vt:lpstr>'D.1.3. 02 Pol'!Názvy_tisku</vt:lpstr>
      <vt:lpstr>'D.1.9. 02 Pol'!Názvy_tisku</vt:lpstr>
      <vt:lpstr>'D.1.9. 03 Pol'!Názvy_tisku</vt:lpstr>
      <vt:lpstr>'D.1.9. 04 Pol'!Názvy_tisku</vt:lpstr>
      <vt:lpstr>'D.1.9. 05 Pol'!Názvy_tisku</vt:lpstr>
      <vt:lpstr>'D.1.9. 06 Pol'!Názvy_tisku</vt:lpstr>
      <vt:lpstr>'D.1.9. 08 Pol'!Názvy_tisku</vt:lpstr>
      <vt:lpstr>'D.1.9. 09 Pol'!Názvy_tisku</vt:lpstr>
      <vt:lpstr>'D.1.9. 10 Pol'!Názvy_tisku</vt:lpstr>
      <vt:lpstr>'D.1.9. 11 Pol'!Názvy_tisku</vt:lpstr>
      <vt:lpstr>'D.1.9. 12 Pol'!Názvy_tisku</vt:lpstr>
      <vt:lpstr>oadresa</vt:lpstr>
      <vt:lpstr>Stavba!Objednatel</vt:lpstr>
      <vt:lpstr>Stavba!Objekt</vt:lpstr>
      <vt:lpstr>'00 01 Pol'!Oblast_tisku</vt:lpstr>
      <vt:lpstr>'D.1.1. 01 Pol'!Oblast_tisku</vt:lpstr>
      <vt:lpstr>'D.1.1. 02 Pol'!Oblast_tisku</vt:lpstr>
      <vt:lpstr>'D.1.1. 03 Pol'!Oblast_tisku</vt:lpstr>
      <vt:lpstr>'D.1.1. 04 Pol'!Oblast_tisku</vt:lpstr>
      <vt:lpstr>'D.1.3. 01 Pol'!Oblast_tisku</vt:lpstr>
      <vt:lpstr>'D.1.3. 02 Pol'!Oblast_tisku</vt:lpstr>
      <vt:lpstr>'D.1.9. 02 Pol'!Oblast_tisku</vt:lpstr>
      <vt:lpstr>'D.1.9. 03 Pol'!Oblast_tisku</vt:lpstr>
      <vt:lpstr>'D.1.9. 04 Pol'!Oblast_tisku</vt:lpstr>
      <vt:lpstr>'D.1.9. 05 Pol'!Oblast_tisku</vt:lpstr>
      <vt:lpstr>'D.1.9. 06 Pol'!Oblast_tisku</vt:lpstr>
      <vt:lpstr>'D.1.9. 08 Pol'!Oblast_tisku</vt:lpstr>
      <vt:lpstr>'D.1.9. 09 Pol'!Oblast_tisku</vt:lpstr>
      <vt:lpstr>'D.1.9. 10 Pol'!Oblast_tisku</vt:lpstr>
      <vt:lpstr>'D.1.9. 11 Pol'!Oblast_tisku</vt:lpstr>
      <vt:lpstr>'D.1.9. 12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Jagoš Petr</dc:creator>
  <cp:lastModifiedBy>Kateřina Dýrová - Kaiserbau</cp:lastModifiedBy>
  <cp:lastPrinted>2019-03-19T12:27:02Z</cp:lastPrinted>
  <dcterms:created xsi:type="dcterms:W3CDTF">2009-04-08T07:15:50Z</dcterms:created>
  <dcterms:modified xsi:type="dcterms:W3CDTF">2024-04-18T10:38:47Z</dcterms:modified>
</cp:coreProperties>
</file>