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76" yWindow="65476" windowWidth="38520" windowHeight="21150" tabRatio="918" activeTab="0"/>
  </bookViews>
  <sheets>
    <sheet name="RS-Rekapitulace" sheetId="1" r:id="rId1"/>
    <sheet name="A-Titulní list" sheetId="2" r:id="rId2"/>
    <sheet name="A-Rekapitulace" sheetId="3" r:id="rId3"/>
    <sheet name="A-Položky" sheetId="4" r:id="rId4"/>
    <sheet name="A-EL-Parametry" sheetId="12" r:id="rId5"/>
    <sheet name="A-EL-Rekapitulace" sheetId="13" r:id="rId6"/>
    <sheet name="A-EL-Položky" sheetId="14" r:id="rId7"/>
    <sheet name="B-Titulní list" sheetId="5" r:id="rId8"/>
    <sheet name="B-Rekapitulace" sheetId="6" r:id="rId9"/>
    <sheet name="B-Položky" sheetId="7" r:id="rId10"/>
    <sheet name="B-EL-Parametry" sheetId="15" r:id="rId11"/>
    <sheet name="B-EL-Rekapitulace" sheetId="16" r:id="rId12"/>
    <sheet name="B-EL-Položky" sheetId="17" r:id="rId13"/>
    <sheet name="Pasivní síťové prvky" sheetId="18" r:id="rId14"/>
    <sheet name="EL-Navržené typy výrobků" sheetId="11" r:id="rId15"/>
    <sheet name="B-VZT-Rekapitulace" sheetId="8" r:id="rId16"/>
    <sheet name="B-VZT-Položky" sheetId="9" r:id="rId17"/>
    <sheet name="B-VZT-Parametry" sheetId="10" r:id="rId18"/>
  </sheets>
  <definedNames>
    <definedName name="_BPK12" localSheetId="7">#REF!</definedName>
    <definedName name="_BPK22" localSheetId="7">#REF!</definedName>
    <definedName name="_BPK32" localSheetId="7">#REF!</definedName>
    <definedName name="_Dil2">'B-Rekapitulace'!$A$6</definedName>
    <definedName name="_HSV02">#REF!</definedName>
    <definedName name="_HSV2">'B-Rekapitulace'!$E$22</definedName>
    <definedName name="_HZS02">#REF!</definedName>
    <definedName name="_HZS2">'B-Rekapitulace'!$I$22</definedName>
    <definedName name="_MJ2">'B-Titulní list'!$G$5</definedName>
    <definedName name="_NOV2" localSheetId="1">#REF!</definedName>
    <definedName name="_NOV3" localSheetId="1">#REF!</definedName>
    <definedName name="_PSV02">#REF!</definedName>
    <definedName name="_PSV2">'B-Rekapitulace'!$F$22</definedName>
    <definedName name="_SazbaDPH12">'B-Titulní list'!$C$30</definedName>
    <definedName name="_Typ2">#REF!</definedName>
    <definedName name="_VRN2">'B-Rekapitulace'!$H$35</definedName>
    <definedName name="cisloobjektu">'A-Titulní list'!$A$5</definedName>
    <definedName name="cisloobjektu2">'B-Titulní list'!$A$5</definedName>
    <definedName name="cislostavby">'A-Titulní list'!$A$7</definedName>
    <definedName name="cislostavby2">'B-Titulní list'!$A$7</definedName>
    <definedName name="Datum">'A-Titulní list'!$B$27</definedName>
    <definedName name="Datum2">'B-Titulní list'!$B$27</definedName>
    <definedName name="Dil">'A-Rekapitulace'!$A$6</definedName>
    <definedName name="Dodavka">'A-Rekapitulace'!$G$26</definedName>
    <definedName name="Dodavka0">#REF!</definedName>
    <definedName name="Dodavka02">#REF!</definedName>
    <definedName name="Dodavka2">'B-Rekapitulace'!$G$22</definedName>
    <definedName name="HSV">'A-Rekapitulace'!$E$26</definedName>
    <definedName name="HSV0">#REF!</definedName>
    <definedName name="HZS">'A-Rekapitulace'!$I$26</definedName>
    <definedName name="HZS0">#REF!</definedName>
    <definedName name="JKSO">'A-Titulní list'!$F$5</definedName>
    <definedName name="JKSO2">'B-Titulní list'!$F$5</definedName>
    <definedName name="MJ">'A-Titulní list'!$G$5</definedName>
    <definedName name="Mont">'A-Rekapitulace'!$H$26</definedName>
    <definedName name="Mont2">'B-Rekapitulace'!$H$22</definedName>
    <definedName name="Montaz0">#REF!</definedName>
    <definedName name="Montaz02">#REF!</definedName>
    <definedName name="NazevDilu">'A-Rekapitulace'!$B$6</definedName>
    <definedName name="NazevDilu2">'B-Rekapitulace'!$B$6</definedName>
    <definedName name="nazevobjektu">'A-Titulní list'!$C$5</definedName>
    <definedName name="nazevobjektu2">'B-Titulní list'!$C$5</definedName>
    <definedName name="nazevstavby">'A-Titulní list'!$C$7</definedName>
    <definedName name="nazevstavby2">'B-Titulní list'!$C$7</definedName>
    <definedName name="NOV" localSheetId="1">#REF!</definedName>
    <definedName name="Objednatel">'A-Titulní list'!$C$9</definedName>
    <definedName name="Objednatel2">'B-Titulní list'!$C$9</definedName>
    <definedName name="_xlnm.Print_Area" localSheetId="4">'A-EL-Parametry'!$A$1:$B$34</definedName>
    <definedName name="_xlnm.Print_Area" localSheetId="6">'A-EL-Položky'!$A$1:$I$161</definedName>
    <definedName name="_xlnm.Print_Area" localSheetId="5">'A-EL-Rekapitulace'!$A$1:$C$33</definedName>
    <definedName name="_xlnm.Print_Area" localSheetId="3">'A-Položky'!$A$1:$G$224</definedName>
    <definedName name="_xlnm.Print_Area" localSheetId="2">'A-Rekapitulace'!$A$1:$I$39</definedName>
    <definedName name="_xlnm.Print_Area" localSheetId="1">'A-Titulní list'!$A$1:$G$45</definedName>
    <definedName name="_xlnm.Print_Area" localSheetId="10">'B-EL-Parametry'!$A$1:$B$35</definedName>
    <definedName name="_xlnm.Print_Area" localSheetId="12">'B-EL-Položky'!$A$1:$I$176</definedName>
    <definedName name="_xlnm.Print_Area" localSheetId="11">'B-EL-Rekapitulace'!$A$1:$C$33</definedName>
    <definedName name="_xlnm.Print_Area" localSheetId="9">'B-Položky'!$A$1:$G$153</definedName>
    <definedName name="_xlnm.Print_Area" localSheetId="8">'B-Rekapitulace'!$A$1:$I$36</definedName>
    <definedName name="_xlnm.Print_Area" localSheetId="7">'B-Titulní list'!$A$1:$G$45</definedName>
    <definedName name="_xlnm.Print_Area" localSheetId="17">'B-VZT-Parametry'!$A$1:$B$30</definedName>
    <definedName name="_xlnm.Print_Area" localSheetId="16">'B-VZT-Položky'!$A$1:$K$28</definedName>
    <definedName name="_xlnm.Print_Area" localSheetId="15">'B-VZT-Rekapitulace'!$A$1:$D$28</definedName>
    <definedName name="PocetMJ">'A-Titulní list'!$G$8</definedName>
    <definedName name="PocetMJ2">'B-Titulní list'!$G$8</definedName>
    <definedName name="Poznamka">'A-Titulní list'!$B$37</definedName>
    <definedName name="Poznamka2">'B-Titulní list'!$B$37</definedName>
    <definedName name="Projektant">'A-Titulní list'!$C$8</definedName>
    <definedName name="Projektant2">'B-Titulní list'!$C$8</definedName>
    <definedName name="PSV">'A-Rekapitulace'!$F$26</definedName>
    <definedName name="PSV0">#REF!</definedName>
    <definedName name="SazbaDPH1">'A-Titulní list'!$C$30</definedName>
    <definedName name="SazbaDPH2">'A-Titulní list'!$C$32</definedName>
    <definedName name="SazbaDPH22">'B-Titulní list'!$C$32</definedName>
    <definedName name="SloupecCC">'A-Položky'!$G$6</definedName>
    <definedName name="SloupecCC2">'B-Položky'!$G$6</definedName>
    <definedName name="SloupecCisloPol">'A-Položky'!$B$6</definedName>
    <definedName name="SloupecCisloPol2">'B-Položky'!$B$6</definedName>
    <definedName name="SloupecJC">'A-Položky'!$F$6</definedName>
    <definedName name="SloupecJC2">'B-Položky'!$F$6</definedName>
    <definedName name="SloupecMJ">'A-Položky'!$D$6</definedName>
    <definedName name="SloupecMJ2">'B-Položky'!$D$6</definedName>
    <definedName name="SloupecMnozstvi">'A-Položky'!$E$6</definedName>
    <definedName name="SloupecMnozství2">'B-Položky'!$E$6</definedName>
    <definedName name="SloupecNazPol">'A-Položky'!$C$6</definedName>
    <definedName name="SLoupecNazPol2">'B-Položky'!$C$6</definedName>
    <definedName name="SloupecPC">'A-Položky'!$A$6</definedName>
    <definedName name="SloupecPC2">'B-Položky'!$A$6</definedName>
    <definedName name="solver_lin" localSheetId="3" hidden="1">0</definedName>
    <definedName name="solver_lin" localSheetId="9" hidden="1">0</definedName>
    <definedName name="solver_num" localSheetId="3" hidden="1">0</definedName>
    <definedName name="solver_num" localSheetId="9" hidden="1">0</definedName>
    <definedName name="solver_opt" localSheetId="3" hidden="1">#REF!</definedName>
    <definedName name="solver_opt" localSheetId="9" hidden="1">#REF!</definedName>
    <definedName name="solver_typ" localSheetId="3" hidden="1">1</definedName>
    <definedName name="solver_typ" localSheetId="9" hidden="1">1</definedName>
    <definedName name="solver_val" localSheetId="3" hidden="1">0</definedName>
    <definedName name="solver_val" localSheetId="9" hidden="1">0</definedName>
    <definedName name="Typ">#REF!</definedName>
    <definedName name="VRN">'A-Rekapitulace'!$H$39</definedName>
    <definedName name="VRNKc">#REF!</definedName>
    <definedName name="VRNKc2">#REF!</definedName>
    <definedName name="VRNnazev">#REF!</definedName>
    <definedName name="VRNnazev2">#REF!</definedName>
    <definedName name="VRNproc">#REF!</definedName>
    <definedName name="VRNproc2">#REF!</definedName>
    <definedName name="VRNzakl">#REF!</definedName>
    <definedName name="VRNzakl2">#REF!</definedName>
    <definedName name="Zakazka">'A-Titulní list'!$G$10</definedName>
    <definedName name="Zakazka2">'B-Titulní list'!$G$10</definedName>
    <definedName name="Zaklad22">'A-Titulní list'!$F$32</definedName>
    <definedName name="Zaklad222">'B-Titulní list'!$F$32</definedName>
    <definedName name="Zaklad5">'A-Titulní list'!$F$30</definedName>
    <definedName name="Zaklad52">'B-Titulní list'!$F$30</definedName>
    <definedName name="Zhotovitel">'A-Titulní list'!$E$12</definedName>
    <definedName name="Zhotovitel2">'B-Titulní list'!$E$12</definedName>
    <definedName name="_xlnm.Print_Titles" localSheetId="2">'A-Rekapitulace'!$1:$6</definedName>
    <definedName name="_xlnm.Print_Titles" localSheetId="3">'A-Položky'!$1:$6</definedName>
    <definedName name="_xlnm.Print_Titles" localSheetId="6">'A-EL-Položky'!$1:$1</definedName>
    <definedName name="_xlnm.Print_Titles" localSheetId="8">'B-Rekapitulace'!$1:$6</definedName>
    <definedName name="_xlnm.Print_Titles" localSheetId="9">'B-Položky'!$1:$6</definedName>
    <definedName name="_xlnm.Print_Titles" localSheetId="12">'B-EL-Položky'!$1:$1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<sst xmlns="http://schemas.openxmlformats.org/spreadsheetml/2006/main" count="2625" uniqueCount="1068">
  <si>
    <t>MENDELOVA UNIVERZITA V BRNĚ</t>
  </si>
  <si>
    <t>REKONSTRUKCE STRUKTUROVANÉ KABELÁŽE</t>
  </si>
  <si>
    <t>E358/21/18</t>
  </si>
  <si>
    <t xml:space="preserve">A TECHNOLOGIE IT - I. ETAPA (BUDOVY A, B) </t>
  </si>
  <si>
    <t>Zak.č.</t>
  </si>
  <si>
    <t>Arch.č.</t>
  </si>
  <si>
    <t>21/18</t>
  </si>
  <si>
    <t>RS - VÝKAZ VÝMĚR SOUHRNNÝ</t>
  </si>
  <si>
    <t>REKAPITULACE ČÁSTÍ ROZPOČTU</t>
  </si>
  <si>
    <t>DPH 21% (Kč)</t>
  </si>
  <si>
    <t>Cena s DPH (Kč)</t>
  </si>
  <si>
    <t>BUDOVA A</t>
  </si>
  <si>
    <t>BUDOVA B</t>
  </si>
  <si>
    <t>CELKEM</t>
  </si>
  <si>
    <t>Základ DPH (Kč)</t>
  </si>
  <si>
    <t>POLOŽKOVÝ ROZPOČET</t>
  </si>
  <si>
    <t>Rozpočet:</t>
  </si>
  <si>
    <t>Objekt :</t>
  </si>
  <si>
    <t>Název objektu :</t>
  </si>
  <si>
    <t>JKSO :</t>
  </si>
  <si>
    <t>S01</t>
  </si>
  <si>
    <t>BUDOVA A I. ETAPA</t>
  </si>
  <si>
    <t>Stavba :</t>
  </si>
  <si>
    <t>Název stavby :</t>
  </si>
  <si>
    <t>SKP :</t>
  </si>
  <si>
    <t>10001653</t>
  </si>
  <si>
    <t>REKONSTRUKCE STRUKTUR. KABELÁŽE A TECHNOLOGIE IT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</si>
  <si>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</si>
  <si>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</si>
  <si>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</si>
  <si>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</si>
  <si>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</si>
  <si>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</si>
  <si>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</si>
  <si>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</si>
  <si>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</si>
  <si>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</si>
  <si>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</si>
  <si>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</si>
  <si>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</si>
  <si>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</si>
  <si>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</si>
  <si>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</si>
  <si>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</si>
  <si>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</si>
  <si>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</si>
  <si>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</si>
  <si>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</si>
  <si>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</si>
  <si>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</si>
  <si>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</si>
  <si>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</si>
  <si>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</si>
  <si>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</si>
  <si>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</si>
  <si>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</si>
  <si>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</si>
  <si>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</si>
  <si>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</si>
  <si>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</si>
  <si>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</si>
  <si>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</si>
  <si>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</si>
  <si>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</si>
  <si>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 xml:space="preserve">
   Ceny RTS 2022/I, vlastní
   Pokud se v dokumentaci vyskytují obchodní názvy, jedná se pouze o vymezení
   minimálních požadovaných standartů výrobků, technologie či materiálů a zadavatel
   připouští i jiné kvalitně či technologicky obdobné řešení.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</si>
  <si>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</si>
  <si>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</si>
  <si>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</si>
  <si>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</si>
  <si>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</si>
  <si>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</si>
  <si>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</si>
  <si>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</si>
  <si>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</si>
  <si>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</si>
  <si>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</si>
  <si>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</si>
  <si>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</si>
  <si>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</si>
  <si>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</si>
  <si>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</si>
  <si>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</si>
  <si>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</si>
  <si>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</si>
  <si>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</si>
  <si>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</si>
  <si>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</si>
  <si>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</si>
  <si>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</si>
  <si>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</si>
  <si>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</si>
  <si>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</si>
  <si>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</si>
  <si>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</si>
  <si>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</si>
  <si>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</si>
  <si>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139711101RT4</t>
  </si>
  <si>
    <t>Vykopávka v uzavřených prostorách v hor.1-4 hornina 4</t>
  </si>
  <si>
    <t>m3</t>
  </si>
  <si>
    <t>0,57*0,57*0,85*2</t>
  </si>
  <si>
    <t>162201203R00</t>
  </si>
  <si>
    <t>Vodorovné přemíst.výkopku, kolečko hor.1-4, do 10m</t>
  </si>
  <si>
    <t>162201210R00</t>
  </si>
  <si>
    <t>Příplatek za dalš.10 m, kolečko, výkop. z hor.1- 4</t>
  </si>
  <si>
    <t>0,55*2</t>
  </si>
  <si>
    <t>162701105R00</t>
  </si>
  <si>
    <t>Vodorovné přemístění výkopku z hor.1-4 do 10000 m</t>
  </si>
  <si>
    <t>162701109R00</t>
  </si>
  <si>
    <t>Příplatek k vod. přemístění hor.1-4 za další 1 km</t>
  </si>
  <si>
    <t>0,55*5</t>
  </si>
  <si>
    <t>171201101R00</t>
  </si>
  <si>
    <t>Uložení sypaniny do násypů nezhutněných na skládku</t>
  </si>
  <si>
    <t>0,55</t>
  </si>
  <si>
    <t>181101111R00</t>
  </si>
  <si>
    <t>Úprava pláně v zářezech se zhutněním - ručně</t>
  </si>
  <si>
    <t>m2</t>
  </si>
  <si>
    <t>1,np.:0,6*0,6*2</t>
  </si>
  <si>
    <t>171201211 XX</t>
  </si>
  <si>
    <t>Skládkovné zemina</t>
  </si>
  <si>
    <t>t</t>
  </si>
  <si>
    <t>Celkem za</t>
  </si>
  <si>
    <t>2</t>
  </si>
  <si>
    <t>Základy a zvláštní zakládání</t>
  </si>
  <si>
    <t>275321321R00</t>
  </si>
  <si>
    <t>Železobeton základových patek C 20/25</t>
  </si>
  <si>
    <t>0,6*0,6*0,6*2</t>
  </si>
  <si>
    <t>275361821R00</t>
  </si>
  <si>
    <t>Výztuž základ. patek z betonářské oceli 10 505 (R)</t>
  </si>
  <si>
    <t>0,43*0,1</t>
  </si>
  <si>
    <t>3</t>
  </si>
  <si>
    <t>Svislé a kompletní konstrukce</t>
  </si>
  <si>
    <t>342261112RS2</t>
  </si>
  <si>
    <t>Příčka sádrokarton. ocel.kce, 1x oplášť. tl.100 mm desky PO, minerál 6 cm, EI 45</t>
  </si>
  <si>
    <t>20,10*3,5</t>
  </si>
  <si>
    <t>342261213RS2</t>
  </si>
  <si>
    <t>Příčka sádrokarton. ocel.kce, 2x oplášť. tl.150 mm desky PO rl. 12,5 mm, minerál 8 cm EI 45</t>
  </si>
  <si>
    <t>1,np.:2,38*3-1,8</t>
  </si>
  <si>
    <t>2,np.:2,38*2,77-0,9</t>
  </si>
  <si>
    <t>3,np.:2,38*2,72-0,9</t>
  </si>
  <si>
    <t>4,np.:2,38*2,75-0,9</t>
  </si>
  <si>
    <t>5,:np.:2,38*1,6-0,9</t>
  </si>
  <si>
    <t>342948111R00</t>
  </si>
  <si>
    <t>Ukotvení příček k cihel.konstr. kotvami na hmožd.</t>
  </si>
  <si>
    <t>m</t>
  </si>
  <si>
    <t>1,np.:10,8*2</t>
  </si>
  <si>
    <t>2.np.:10,3*2</t>
  </si>
  <si>
    <t>3,np.:10,2*2</t>
  </si>
  <si>
    <t>4,np.:10,3*2</t>
  </si>
  <si>
    <t>5,np.:8*2</t>
  </si>
  <si>
    <t>6</t>
  </si>
  <si>
    <t>Úpravy povrchu, podlahy</t>
  </si>
  <si>
    <t>612401391RT2</t>
  </si>
  <si>
    <t>Omítka malých ploch vnitřních stěn do 1 m2 vápennou štukovou omítkou</t>
  </si>
  <si>
    <t>kus</t>
  </si>
  <si>
    <t>612409991RT2</t>
  </si>
  <si>
    <t>Začištění omítek kolem oken,dveří apod. s použitím suché maltové směsi</t>
  </si>
  <si>
    <t>2,np.:10,3*2</t>
  </si>
  <si>
    <t>612421331RT2</t>
  </si>
  <si>
    <t>Oprava vápen.omítek stěn do 30 % pl. - štukových s použitím suché maltové směsi</t>
  </si>
  <si>
    <t>612431111R00</t>
  </si>
  <si>
    <t>Omítka sádrokartonových stěn</t>
  </si>
  <si>
    <t>25,16*2+70,35</t>
  </si>
  <si>
    <t>631313621R00</t>
  </si>
  <si>
    <t>Mazanina betonová tl. 8 - 12 cm C 20/25</t>
  </si>
  <si>
    <t>1,np.:3,68*0,1</t>
  </si>
  <si>
    <t>631315621R00</t>
  </si>
  <si>
    <t>Mazanina betonová tl. 12 - 24 cm C 20/25</t>
  </si>
  <si>
    <t>1,np.:3,68*0,15</t>
  </si>
  <si>
    <t>631319155R00</t>
  </si>
  <si>
    <t>Příplatek za přehlaz. mazanin pod povlaky tl. 24cm</t>
  </si>
  <si>
    <t>631319175R00</t>
  </si>
  <si>
    <t>Příplatek za stržení povrchu mazaniny tl. 24 cm</t>
  </si>
  <si>
    <t>631362021R00</t>
  </si>
  <si>
    <t>Výztuž mazanin svařovanou sítí z drátů Kari 6/6/150</t>
  </si>
  <si>
    <t>3,68*1,2*3,1*0,001</t>
  </si>
  <si>
    <t>642952110 XX</t>
  </si>
  <si>
    <t>Osazení zárubní dveřních dřevěných, pl. do 2,5 m2 včetně dodávky zárubně  197 x 90/7 - 19 buk, PO</t>
  </si>
  <si>
    <t>5</t>
  </si>
  <si>
    <t>94</t>
  </si>
  <si>
    <t>Lešení a stavební výtahy</t>
  </si>
  <si>
    <t>941955002R00</t>
  </si>
  <si>
    <t>Lešení lehké pomocné, výška podlahy do 1,9 m</t>
  </si>
  <si>
    <t>5*5*1,2+3,6*5</t>
  </si>
  <si>
    <t>943944121R00</t>
  </si>
  <si>
    <t>Montáž lešení prostorového těžkého, H 20 m, 300 kg</t>
  </si>
  <si>
    <t>3,68*19,8</t>
  </si>
  <si>
    <t>943944291R00</t>
  </si>
  <si>
    <t>Příplatek za každý měsíc použití lešení k pol.4121</t>
  </si>
  <si>
    <t>72,86</t>
  </si>
  <si>
    <t/>
  </si>
  <si>
    <t>943944821R00</t>
  </si>
  <si>
    <t>Demontáž lešení prostorov.těžkého, H 20 m, 300 kg</t>
  </si>
  <si>
    <t>943955022R00</t>
  </si>
  <si>
    <t>Montáž lešeňové podlahy s příčníky a podél.,H 20 m</t>
  </si>
  <si>
    <t>3,68*9</t>
  </si>
  <si>
    <t>943955191R00</t>
  </si>
  <si>
    <t>Příplatek za každý měsíc použití leš.k pol.21až 41</t>
  </si>
  <si>
    <t>33,12</t>
  </si>
  <si>
    <t>943955822R00</t>
  </si>
  <si>
    <t>Demontáž leš. podlahy s příč. a podélníky, H 20 m</t>
  </si>
  <si>
    <t>95</t>
  </si>
  <si>
    <t>Dokončovací konstrukce na pozemních stavbách</t>
  </si>
  <si>
    <t>952901111R00</t>
  </si>
  <si>
    <t>Vyčištění budov o výšce podlaží do 4 m</t>
  </si>
  <si>
    <t>4*5</t>
  </si>
  <si>
    <t>952902110R00</t>
  </si>
  <si>
    <t>Čištění zametáním v místnostech a chodbách</t>
  </si>
  <si>
    <t>5*500</t>
  </si>
  <si>
    <t>95-01</t>
  </si>
  <si>
    <t>soubor</t>
  </si>
  <si>
    <t>95-02</t>
  </si>
  <si>
    <t>D+M přenosný hasicí přístroj, dle PD</t>
  </si>
  <si>
    <t>ks</t>
  </si>
  <si>
    <t>95-03</t>
  </si>
  <si>
    <t>Zakrývání kcí + likvidace</t>
  </si>
  <si>
    <t>5*50</t>
  </si>
  <si>
    <t>95-04</t>
  </si>
  <si>
    <t>Zednické výpomoci pro řemesla</t>
  </si>
  <si>
    <t>hod</t>
  </si>
  <si>
    <t>96</t>
  </si>
  <si>
    <t>Bourání konstrukcí</t>
  </si>
  <si>
    <t>965042131R00</t>
  </si>
  <si>
    <t>Bourání mazanin betonových  tl. 10 cm, pl. 4 m2</t>
  </si>
  <si>
    <t>3,68*0,1</t>
  </si>
  <si>
    <t>965043431RT1</t>
  </si>
  <si>
    <t>Bourání podkladů bet., potěr tl. 15 cm, pl. 4 m2 mazanina tl. 10 - 15 cm s potěrem</t>
  </si>
  <si>
    <t>3,68*0,15</t>
  </si>
  <si>
    <t>965049112R00</t>
  </si>
  <si>
    <t>Příplatek, bourání mazanin se svař.síťí nad 10 cm</t>
  </si>
  <si>
    <t>967031132R00</t>
  </si>
  <si>
    <t>Přisekání rovných ostění cihelných na MVC</t>
  </si>
  <si>
    <t>2*0,4*1*4</t>
  </si>
  <si>
    <t>971033561R00</t>
  </si>
  <si>
    <t>Vybourání otv. zeď cihel. pl.1 m2, tl.60 cm, MVC</t>
  </si>
  <si>
    <t>parapety, 2.np.:1*1*0,4</t>
  </si>
  <si>
    <t>3,np.:1*1*0,4</t>
  </si>
  <si>
    <t>4 np.:1*1*0,4</t>
  </si>
  <si>
    <t>5.np.:1*1*0,4</t>
  </si>
  <si>
    <t>978013141R00</t>
  </si>
  <si>
    <t>Otlučení omítek vnitřních stěn v rozsahu do 30 %</t>
  </si>
  <si>
    <t>1,np.:2,8*3</t>
  </si>
  <si>
    <t>2,np.:2,8*3,7+1,8*1</t>
  </si>
  <si>
    <t>3,np.:2,8*3,7+1,8*1</t>
  </si>
  <si>
    <t>4,np.:2,8*3,7+1,8*1</t>
  </si>
  <si>
    <t>5,np.:2,8*2,6+1,8*1</t>
  </si>
  <si>
    <t>96-01</t>
  </si>
  <si>
    <t>Sekání drážek pro el. instalaci</t>
  </si>
  <si>
    <t>40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</si>
  <si>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</si>
  <si>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</si>
  <si>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</si>
  <si>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</si>
  <si>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</si>
  <si>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</si>
  <si>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711111001RZ1</t>
  </si>
  <si>
    <t>Izolace proti vlhkosti vodor. nátěr ALP za studena 1x nátěr - včetně dodávky penetračního laku ALP</t>
  </si>
  <si>
    <t>3,68*1,2</t>
  </si>
  <si>
    <t>711141559RT1</t>
  </si>
  <si>
    <t>Izolace proti vlhk. vodorovná pásy přitavením 1 vrstva - materiál ve specifikaci</t>
  </si>
  <si>
    <t>711170101R00</t>
  </si>
  <si>
    <t>Odstr.izolace proti vlhkosti vodorovná fólie,volně</t>
  </si>
  <si>
    <t>3,68</t>
  </si>
  <si>
    <t>62852252</t>
  </si>
  <si>
    <t>Pás modifikovaný asfalt Elastek 50 special mineral</t>
  </si>
  <si>
    <t>4,42*1,1</t>
  </si>
  <si>
    <t>998711203R00</t>
  </si>
  <si>
    <t xml:space="preserve">Přesun hmot pro izolace proti vodě, výšky do 60 m </t>
  </si>
  <si>
    <t>713</t>
  </si>
  <si>
    <t>Izolace tepelné</t>
  </si>
  <si>
    <t>713100813R00</t>
  </si>
  <si>
    <t>Odstranění tepelné izolace, polystyrén tl. nad 5cm</t>
  </si>
  <si>
    <t>713121111RT1</t>
  </si>
  <si>
    <t>Izolace tepelná podlah na sucho, jednovrstvá materiál ve specifikaci</t>
  </si>
  <si>
    <t>713191100RT9</t>
  </si>
  <si>
    <t>Položení separační fólie včetně dodávky fólie</t>
  </si>
  <si>
    <t>3,68*1,15</t>
  </si>
  <si>
    <t>283754601</t>
  </si>
  <si>
    <t>Polystyren extrudovaný XPS 600 x 1250 mm</t>
  </si>
  <si>
    <t>3,68*0,1*1,1</t>
  </si>
  <si>
    <t>998713203R00</t>
  </si>
  <si>
    <t xml:space="preserve">Přesun hmot pro izolace tepelné, výšky do 24 m </t>
  </si>
  <si>
    <t>766</t>
  </si>
  <si>
    <t>Konstrukce truhlářské</t>
  </si>
  <si>
    <t>766112820R00</t>
  </si>
  <si>
    <t>Demontáž dřevěných stěn prosklených</t>
  </si>
  <si>
    <t>3,np.:2,4*2,8</t>
  </si>
  <si>
    <t>5,np.:2,4*1,7</t>
  </si>
  <si>
    <t>766410020RAA</t>
  </si>
  <si>
    <t>Obklad stěn deskami z aglomerovaného dřeva desky Akulit, zábradlí</t>
  </si>
  <si>
    <t>3,8*1*5</t>
  </si>
  <si>
    <t>766660036RA0</t>
  </si>
  <si>
    <t>Montáž dveří a obložkové zárubně šířky 90 cm</t>
  </si>
  <si>
    <t>766-T1</t>
  </si>
  <si>
    <t>998766203R00</t>
  </si>
  <si>
    <t xml:space="preserve">Přesun hmot pro truhlářské konstr., výšky do 24 m </t>
  </si>
  <si>
    <t>767</t>
  </si>
  <si>
    <t>Konstrukce zámečnické</t>
  </si>
  <si>
    <t>767112812R00</t>
  </si>
  <si>
    <t>Demontáž stěn pro zasklení svařovaných</t>
  </si>
  <si>
    <t>1,np.:2,4*3</t>
  </si>
  <si>
    <t>2,np.:2,4*2,8</t>
  </si>
  <si>
    <t>767990010RAA</t>
  </si>
  <si>
    <t>Atypické ocelové konstrukce do 5 kg/kus</t>
  </si>
  <si>
    <t>kg</t>
  </si>
  <si>
    <t>noený pásek 30x2.:4,5*4*0,5*1,1</t>
  </si>
  <si>
    <t>767990010RAB</t>
  </si>
  <si>
    <t>Atypické ocelové konstrukce 5 - 10 kg/kus</t>
  </si>
  <si>
    <t>OK PL8.:(13,7+2,2+11,8+0,9+1+1,9+23,2+1,1+5,6)*1,1</t>
  </si>
  <si>
    <t>PL10.:(13,9+47,5)*1,1</t>
  </si>
  <si>
    <t>PL15.:(45,5+28,3+18,5)*1,1</t>
  </si>
  <si>
    <t>767990010RAC</t>
  </si>
  <si>
    <t>Atypické ocelové konstrukce 10 - 50 kg/kus</t>
  </si>
  <si>
    <t>zasklení.:L40/45: 3,5*10*1,1*2,97</t>
  </si>
  <si>
    <t>T40.:3,5*4*1,1*2,96+2,3*5*1,1*2,96+3*5*2*1,1*2,96</t>
  </si>
  <si>
    <t>2,8*5*1,1*2,96+1,3*5*1,1*2,96</t>
  </si>
  <si>
    <t>OK, HEA 160.:(28,9+19,4)*1,1</t>
  </si>
  <si>
    <t>IPE 120.:492,5*1,1</t>
  </si>
  <si>
    <t>L 60x6.:123,4*1,1</t>
  </si>
  <si>
    <t>pororošty.:3,68*5*19,6*1,1</t>
  </si>
  <si>
    <t>767990010RAD</t>
  </si>
  <si>
    <t>Atypické ocelové konstrukce 50 - 100 kg/kus</t>
  </si>
  <si>
    <t>OK HEA 160.:626,9*1,1</t>
  </si>
  <si>
    <t>SHS 140x5.:698,5*1,1</t>
  </si>
  <si>
    <t>767-01</t>
  </si>
  <si>
    <t>Žárové zinkování</t>
  </si>
  <si>
    <t>1275,68+1457,94+236,61+396,70+9,9</t>
  </si>
  <si>
    <t>767-02</t>
  </si>
  <si>
    <t>2*4</t>
  </si>
  <si>
    <t>767-03</t>
  </si>
  <si>
    <t>zsklaní.:80</t>
  </si>
  <si>
    <t>OK.:80</t>
  </si>
  <si>
    <t>767-04</t>
  </si>
  <si>
    <t>Vypracování dílenské dokumentace</t>
  </si>
  <si>
    <t>998767203R00</t>
  </si>
  <si>
    <t xml:space="preserve">Přesun hmot pro zámečnické konstr., výšky do 24 m </t>
  </si>
  <si>
    <t>776</t>
  </si>
  <si>
    <t>Podlahy povlakové</t>
  </si>
  <si>
    <t>776520010RAF</t>
  </si>
  <si>
    <t>Podlaha povlaková z PVC pásů, soklík podlahovina Standard plus tl. 2,0 mm</t>
  </si>
  <si>
    <t>777</t>
  </si>
  <si>
    <t>Podlahy ze syntetických hmot</t>
  </si>
  <si>
    <t>777561020R00</t>
  </si>
  <si>
    <t>998777203R00</t>
  </si>
  <si>
    <t xml:space="preserve">Přesun hmot pro podlahy syntetické, výšky do 24 m </t>
  </si>
  <si>
    <t>784</t>
  </si>
  <si>
    <t>Malby</t>
  </si>
  <si>
    <t>784410010RAB</t>
  </si>
  <si>
    <t>Pačokování vápenným mlékem dvojnásobné s obroušením a sádrováním</t>
  </si>
  <si>
    <t>4+54+121</t>
  </si>
  <si>
    <t>200</t>
  </si>
  <si>
    <t>784450020RA0</t>
  </si>
  <si>
    <t>Malba ze směsi , penetrace 1x, bílá 2x</t>
  </si>
  <si>
    <t>379</t>
  </si>
  <si>
    <t>787</t>
  </si>
  <si>
    <t>Zasklívání</t>
  </si>
  <si>
    <t>787100811R00</t>
  </si>
  <si>
    <t>Vysklívání stěn - sklo profilové jednoduché</t>
  </si>
  <si>
    <t>20,64+10,8</t>
  </si>
  <si>
    <t>787100003RA0</t>
  </si>
  <si>
    <t>Zasklívání drátosklem tloušťky 6-8 mm, na tmel</t>
  </si>
  <si>
    <t>1,np.:0,8*2,21*4</t>
  </si>
  <si>
    <t>2,np.:0,8*2,9*4</t>
  </si>
  <si>
    <t>3,np.:0,8*2,95*4</t>
  </si>
  <si>
    <t>4,np.:0,8*2,65*4</t>
  </si>
  <si>
    <t>5,.np.:3,2*1,2</t>
  </si>
  <si>
    <t>998787203R00</t>
  </si>
  <si>
    <t xml:space="preserve">Přesun hmot pro zasklívání, výšky do 24 m </t>
  </si>
  <si>
    <t>M21</t>
  </si>
  <si>
    <t>Elektromontáže</t>
  </si>
  <si>
    <t>M21-01</t>
  </si>
  <si>
    <t>Elektroinstalace + revize</t>
  </si>
  <si>
    <t>rozpoč</t>
  </si>
  <si>
    <t>M24</t>
  </si>
  <si>
    <t>Montáže vzduchotechnických zařízení</t>
  </si>
  <si>
    <t>M24-01</t>
  </si>
  <si>
    <t>Vzduchotechnika</t>
  </si>
  <si>
    <t>0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</si>
  <si>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</si>
  <si>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</si>
  <si>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</si>
  <si>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</si>
  <si>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</si>
  <si>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</si>
  <si>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</si>
  <si>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</si>
  <si>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</si>
  <si>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</si>
  <si>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</si>
  <si>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</si>
  <si>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</si>
  <si>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</si>
  <si>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979999999R00</t>
  </si>
  <si>
    <t xml:space="preserve">Poplatek za skládku 10 % příměsí </t>
  </si>
  <si>
    <t>S02</t>
  </si>
  <si>
    <t>BUDOVA B I. ETAPA</t>
  </si>
  <si>
    <t xml:space="preserve">  
   Ceny RTS 2022/I, vlastní
   Pokud se v dokumentaci vyskytují obchodní názvy, jedná se pouze o vymezení
   minimálních požadovaných standartů výrobků, technologie či matreiálů a zadavatel
   připouští i jiné kvalitně či technologicky obdobné řešení.</t>
  </si>
  <si>
    <t>317121049RT2</t>
  </si>
  <si>
    <t>Překlad nenosný porobeton, světlost otv. do 375 cm překlad nenosný NEP 10 P4,4 250 x 24,9 x 10 cm</t>
  </si>
  <si>
    <t>1+1+1</t>
  </si>
  <si>
    <t>342254611R00</t>
  </si>
  <si>
    <t>Příčky z desek pórobetonových tl. 100 mm</t>
  </si>
  <si>
    <t>2,np.:2*3,95+3,53*3,95-3,25</t>
  </si>
  <si>
    <t>342254811R00</t>
  </si>
  <si>
    <t>Příčky z desek pórobetonových tl. 150 mm</t>
  </si>
  <si>
    <t>3,np.:1,25*2,6+1,75*3,95-3,25</t>
  </si>
  <si>
    <t>5,np.:1,79*2,6+1,9*3,95-3,25</t>
  </si>
  <si>
    <t>Příčka sádrokarton. ocel.kce, 2x oplášť. tl.150 mm desky PO minerál 8 cm PO 45</t>
  </si>
  <si>
    <t>6,np.:1,5*2,2</t>
  </si>
  <si>
    <t>2,np.:2+3,53</t>
  </si>
  <si>
    <t>3,np.:1,25+1,75</t>
  </si>
  <si>
    <t>5,np.:1,79+1,9</t>
  </si>
  <si>
    <t>611401211RT2</t>
  </si>
  <si>
    <t>Oprava omítky na stropech o ploše do 0,25 m2 vápennou štukovou omítkou</t>
  </si>
  <si>
    <t>611421331RT2</t>
  </si>
  <si>
    <t>Oprava váp.omítek stropů do 30% plochy - štukových s použitím suché maltové směsi</t>
  </si>
  <si>
    <t>24,21</t>
  </si>
  <si>
    <t>2,np.:3,95*8+3,6*2+2*2</t>
  </si>
  <si>
    <t>3,np.:3,95*4+2,6*4+1,25*2+1,75*2</t>
  </si>
  <si>
    <t>5,np.:3,95*4+2,6*4+1,79*2+1,9*2</t>
  </si>
  <si>
    <t>6,np.:(1,5+2,2+2,2)*2</t>
  </si>
  <si>
    <t>3,3*2</t>
  </si>
  <si>
    <t>612472181R00</t>
  </si>
  <si>
    <t>Omítka stěn, jádro míchané, štuk ze suché směsi</t>
  </si>
  <si>
    <t>(18,59+15,82)*2</t>
  </si>
  <si>
    <t>612481211RT2</t>
  </si>
  <si>
    <t>Montáž výztužné sítě (perlinky) do stěrky-stěny včetně výztužné sítě a stěrkového tmelu</t>
  </si>
  <si>
    <t>18,59*2*1,15+15,82*2*1,15</t>
  </si>
  <si>
    <t>Osazení zárubní dveřních dřevěných, pl. do 2,5 m2 včetně dodávky zárubně 197 x 90/20 - 35 PO</t>
  </si>
  <si>
    <t>642952220 XX</t>
  </si>
  <si>
    <t>Osazení zárubní dveřních dřevěných, pl. do 4 m2 včetně dodávky zárubně  135x260 30 PO</t>
  </si>
  <si>
    <t>2,np.:3,55*1,2+4</t>
  </si>
  <si>
    <t>3,np.:3+5*1,2</t>
  </si>
  <si>
    <t>5,np.:3+5*1,2</t>
  </si>
  <si>
    <t>6,np.:2*1,2+14,7</t>
  </si>
  <si>
    <t>5*5+4,5+14,70</t>
  </si>
  <si>
    <t>6*500</t>
  </si>
  <si>
    <t>kpl</t>
  </si>
  <si>
    <t>D+M přenosný hasicí přístroj</t>
  </si>
  <si>
    <t>6*50</t>
  </si>
  <si>
    <t>962031125R00</t>
  </si>
  <si>
    <t>Bourání příček z cihel pálených děrovan. tl.140 mm</t>
  </si>
  <si>
    <t>2,np.:1,75*2,8</t>
  </si>
  <si>
    <t>3,np.:1,75*2,8</t>
  </si>
  <si>
    <t>5,np.:1,88*2,8</t>
  </si>
  <si>
    <t>6,np.:1,05*2,1+1,5*3,5</t>
  </si>
  <si>
    <t>968061125R00</t>
  </si>
  <si>
    <t>Vyvěšení dřevěných dveřních křídel pl. do 2 m2</t>
  </si>
  <si>
    <t>968062455R00</t>
  </si>
  <si>
    <t>Vybourání dřevěných dveřních zárubní pl. do 2 m2</t>
  </si>
  <si>
    <t>1,60</t>
  </si>
  <si>
    <t>972054341R00</t>
  </si>
  <si>
    <t>Vybourání otv. stropy ŽB pl. 0,25 m2, tl. 15 cm</t>
  </si>
  <si>
    <t>973031812R00</t>
  </si>
  <si>
    <t>Vysekání kapes pro zavázání příček tl. 10 cm</t>
  </si>
  <si>
    <t>2,np.:3,95*4</t>
  </si>
  <si>
    <t>3,np.:2,6*2*2</t>
  </si>
  <si>
    <t>5,np.:2,6*2*2</t>
  </si>
  <si>
    <t>6,np.:2,1*2</t>
  </si>
  <si>
    <t>978011141R00</t>
  </si>
  <si>
    <t>Otlučení omítek vnitřních vápenných stropů do 30 %</t>
  </si>
  <si>
    <t>3,8+2,9+2,8+14,71</t>
  </si>
  <si>
    <t>2,np.:7,4*3,95-3</t>
  </si>
  <si>
    <t>3,np.:7,2*3,95-3,2-3,8</t>
  </si>
  <si>
    <t>5,np.:6,7*3,95-4,6-4</t>
  </si>
  <si>
    <t>6,np.:18*3,5-1,6-1,2</t>
  </si>
  <si>
    <t>Sekání drážek prostupů pro el. instalaci</t>
  </si>
  <si>
    <t>720</t>
  </si>
  <si>
    <t>Zdravotechnická instalace</t>
  </si>
  <si>
    <t>720-01</t>
  </si>
  <si>
    <t>Přesun umyvadla na novou stěnu 3.np.</t>
  </si>
  <si>
    <t>kpl.</t>
  </si>
  <si>
    <t>766660044RA0</t>
  </si>
  <si>
    <t>Montáž dveří a obložkové zárubně šířky 145 cm</t>
  </si>
  <si>
    <t>766950020RAB</t>
  </si>
  <si>
    <t>Oprava dřevěných dveří, opálení a nátěr s výměnou prvků</t>
  </si>
  <si>
    <t>2,np.:3,1*2+4,6</t>
  </si>
  <si>
    <t>766-01</t>
  </si>
  <si>
    <t>D+M vestavěný dřev. regál, 2 ks žebříků, 6 ks polic</t>
  </si>
  <si>
    <t>766-T2</t>
  </si>
  <si>
    <t>766-T3</t>
  </si>
  <si>
    <t>Dod dveří 90/197 PO EI-30 DP3-C, kování, samozavír dle PD</t>
  </si>
  <si>
    <t>2,np.:3,8*1,15</t>
  </si>
  <si>
    <t>3,np.:3*1,15</t>
  </si>
  <si>
    <t>5,np.:2,8*1,15</t>
  </si>
  <si>
    <t>6,np.:(14,71+4,5)*1,15</t>
  </si>
  <si>
    <t>776-01</t>
  </si>
  <si>
    <t>D+M přechodové lišty</t>
  </si>
  <si>
    <t>2,np.:1,25*2</t>
  </si>
  <si>
    <t>3,np.:1,25</t>
  </si>
  <si>
    <t>5,np.:1,25</t>
  </si>
  <si>
    <t>6,np.:2</t>
  </si>
  <si>
    <t>998776203R00</t>
  </si>
  <si>
    <t xml:space="preserve">Přesun hmot pro podlahy povlakové, výšky do 24 m </t>
  </si>
  <si>
    <t>28,81</t>
  </si>
  <si>
    <t>781</t>
  </si>
  <si>
    <t>Obklady keramické</t>
  </si>
  <si>
    <t>781470010RAA</t>
  </si>
  <si>
    <t>Obklad vnitřní keramický 20 x 20 cm do tmele</t>
  </si>
  <si>
    <t>5,np.:1,6*1,6</t>
  </si>
  <si>
    <t>racky.:7+6+25+6+126+69</t>
  </si>
  <si>
    <t>ost.:200</t>
  </si>
  <si>
    <t>439,00</t>
  </si>
  <si>
    <t>VZT - REKAPITULACE</t>
  </si>
  <si>
    <t>Název</t>
  </si>
  <si>
    <t>Materiál</t>
  </si>
  <si>
    <t>Hmotnost
[kg]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</si>
  <si>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</si>
  <si>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</si>
  <si>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</si>
  <si>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</si>
  <si>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</si>
  <si>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Přesun 0,60/kg: Cena, Hmotnost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</si>
  <si>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</si>
  <si>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</si>
  <si>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</si>
  <si>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</si>
  <si>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Lešení</t>
  </si>
  <si>
    <t>Izolace protipožární</t>
  </si>
  <si>
    <t>Izolace protihlukové</t>
  </si>
  <si>
    <t>Základní náklady celkem</t>
  </si>
  <si>
    <t>Náklady celkem</t>
  </si>
  <si>
    <t>Základ a hodnota DPH 21%</t>
  </si>
  <si>
    <t>Základ a hodnota DPH 15%</t>
  </si>
  <si>
    <t>Náklady celkem s DPH</t>
  </si>
  <si>
    <t>Součty odstavců</t>
  </si>
  <si>
    <t>Zařízení 1 - Klimatizace Rozvodny</t>
  </si>
  <si>
    <t>Montáž kovových atypických konstrukcí</t>
  </si>
  <si>
    <t>Pozice</t>
  </si>
  <si>
    <t>Mj</t>
  </si>
  <si>
    <t>Počet</t>
  </si>
  <si>
    <t>Materiál celkem</t>
  </si>
  <si>
    <t>Cena celkem</t>
  </si>
  <si>
    <t>Hmotnost</t>
  </si>
  <si>
    <t>Hmotnost celkem</t>
  </si>
  <si>
    <t>1-01</t>
  </si>
  <si>
    <t>Kondenzační jednotka</t>
  </si>
  <si>
    <t>Chladící výkon: 10,0 kW (4,0 - 11,0)</t>
  </si>
  <si>
    <t>Q top = 11,0 kw (4,0 - 14,0)</t>
  </si>
  <si>
    <t>příkon chl.2,6 kW;  topení 2,61 kW 380-415,3+N,50 Hz</t>
  </si>
  <si>
    <t>Chladivo R410A</t>
  </si>
  <si>
    <t>Rozhraní pro připojení k vnitřní kazetové jednotce</t>
  </si>
  <si>
    <t>Regulace přes externí signály</t>
  </si>
  <si>
    <t>1-02</t>
  </si>
  <si>
    <t>Vnitřní 4-cestná kazetová jednotka</t>
  </si>
  <si>
    <t>Qch=10 kW (4,9 - 11,4)</t>
  </si>
  <si>
    <t>Kabelový ovladač</t>
  </si>
  <si>
    <t>1-03</t>
  </si>
  <si>
    <t>Potrubí přívodu chladiva do jednotky včetně izolace a řídícího kabelu               10/16 mm  2 * 15m</t>
  </si>
  <si>
    <t>bm</t>
  </si>
  <si>
    <t>1-04</t>
  </si>
  <si>
    <t>Potrubí odvodu kondenzátu VP 25</t>
  </si>
  <si>
    <t>Zařízení 1 - Klimatizace Rozvodny - celkem</t>
  </si>
  <si>
    <t>MONTÁŽ KOVOVÝCH ATYPICKÝCH KONSTRUKCÍ</t>
  </si>
  <si>
    <t xml:space="preserve">do 5 kg </t>
  </si>
  <si>
    <t xml:space="preserve">do 10 kg </t>
  </si>
  <si>
    <t>ZÁVĚSY, ZÁVĚSNÉ LIŠTY,
ZÁVITOVÉ TYČE,ZÁVĚSY,
KRUHOVÉ ZÁVĚSY,HMOŽDINKY</t>
  </si>
  <si>
    <t xml:space="preserve">materál </t>
  </si>
  <si>
    <t xml:space="preserve">šrouby, matice, podložky </t>
  </si>
  <si>
    <t>Montáž kovových atypických konstrukcí - celkem</t>
  </si>
  <si>
    <t>Propočet prací a dodávek vzduchotechnických zařízení</t>
  </si>
  <si>
    <t>Akce</t>
  </si>
  <si>
    <t>Mendelova univerzita objekt B - klimatizace N1074</t>
  </si>
  <si>
    <t>Projekt</t>
  </si>
  <si>
    <t>D.1.4.2  Vzduchotechnika, klimatizace N1074 budovy B</t>
  </si>
  <si>
    <t>Investor</t>
  </si>
  <si>
    <t>Mendelova univerzita v Brně, Zemědělská 1</t>
  </si>
  <si>
    <t>Z. č.</t>
  </si>
  <si>
    <t>A. č.</t>
  </si>
  <si>
    <t>Smlouva</t>
  </si>
  <si>
    <t>Ing. Josef Hřib</t>
  </si>
  <si>
    <t>Kontroloval</t>
  </si>
  <si>
    <t>Datum</t>
  </si>
  <si>
    <t>Zpracovatel</t>
  </si>
  <si>
    <t>CÚ</t>
  </si>
  <si>
    <t>2Q 2022</t>
  </si>
  <si>
    <t>Poznámka</t>
  </si>
  <si>
    <t>Uvedené ceny jsou v Kč a nezahrnují DPH, pokud to není uvedeno.</t>
  </si>
  <si>
    <t>PARAMETRY</t>
  </si>
  <si>
    <t>Doprava %</t>
  </si>
  <si>
    <t>3,60</t>
  </si>
  <si>
    <t>Cena přesunu 1 kg</t>
  </si>
  <si>
    <t>PPV %</t>
  </si>
  <si>
    <t>5,00</t>
  </si>
  <si>
    <t>Zednické výpomoci %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</si>
  <si>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</si>
  <si>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</si>
  <si>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</si>
  <si>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</si>
  <si>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</si>
  <si>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</si>
  <si>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</si>
  <si>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</si>
  <si>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</si>
  <si>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</si>
  <si>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</si>
  <si>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</si>
  <si>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</si>
  <si>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</si>
  <si>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</si>
  <si>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POKYNY K VYPLNĚNÍ FORMULÁŘŮ (ZÁLOŽEK SOUBORU)</t>
  </si>
  <si>
    <t xml:space="preserve">NAVRHOVANÍ VÝROBCI A TYPY VÝROBKŮ </t>
  </si>
  <si>
    <t>MENDELOVA UNIVERZITA V BRNĚ, REKONSTRUKCE STRUKTUROVANÉ KABELÁŽE A TECHNOLOGIE IT - I. ETAPA (BUDOVY A, B)</t>
  </si>
  <si>
    <t>Č.</t>
  </si>
  <si>
    <t>Výrobek</t>
  </si>
  <si>
    <t>Výrobce</t>
  </si>
  <si>
    <t>Typ</t>
  </si>
  <si>
    <t>Kombinovaný svodič přepětí typu 2+3</t>
  </si>
  <si>
    <t>PODROBNÁ SPECIFIKACE VIZ KNIHA VÝROBKŮ</t>
  </si>
  <si>
    <t>Jističe do 63A, Icu 10kA</t>
  </si>
  <si>
    <t>Jističe  63 A až 125 A, Icu 15 kA</t>
  </si>
  <si>
    <t>Modulový výkonový vypínač, 40A až 125A, 10 kA, 6 kV</t>
  </si>
  <si>
    <t>Proudový chránič s nadproudovou ochranou</t>
  </si>
  <si>
    <t>Dod. dveří PO EI-30 DP3-C, kování, samozavírač, dle PD, cylindrická vložka s chráněným profilem, s ID kartou, se 3 klíči, jednotný profil pro všechny dveře uzlů budovy A i budovy B</t>
  </si>
  <si>
    <t>Malba ze směsil, penetrace 1x, bílá 2x, vč. observatoře</t>
  </si>
  <si>
    <t>499</t>
  </si>
  <si>
    <t>ost. vč. observatoře:260</t>
  </si>
  <si>
    <t>Vyrovnání podlahy broušením a vyrovnávací stěrkou  tloušťky 2 mm</t>
  </si>
  <si>
    <t>Dod. dveří PO EI-30 DP3C, s nadsvětlíkem automat. větrací mřížky, dle specifikace v PD, v.č. 10B, cylindrická vložka s chráněným profilem, s ID kartou, se 3 klíči, jednotný profil pro všechny dveře uzlů budovy A i budovy B, k 3 ks dveří 1 vložku navíc vč. klíčů</t>
  </si>
  <si>
    <t>Požární ucpávky, počty a místa dle části elektro</t>
  </si>
  <si>
    <t>Svítidlo ozn. A</t>
  </si>
  <si>
    <t>Svítidlo ozn. S1</t>
  </si>
  <si>
    <t>Vzduchotechnika - v budově A není řešena</t>
  </si>
  <si>
    <t>6.np.:1,05*2,1+1,5*3,5; 8.NP: 1,8*2,4</t>
  </si>
  <si>
    <t>6,np.:18*3,5-1,6-1,2; 8.NP: 9,2*5-3,8</t>
  </si>
  <si>
    <t>3,8+2,9+2,8+14,71+14</t>
  </si>
  <si>
    <t>6,np.:(14,71+4,5)*1,15; 8.NP: 4,6*2,6</t>
  </si>
  <si>
    <t>6,np.:2; 8.NP: 1</t>
  </si>
  <si>
    <t>28,81+11,96 (8.NP)</t>
  </si>
  <si>
    <t>Dílenská dokumentace</t>
  </si>
  <si>
    <t>PD skut.provedení všechny profese</t>
  </si>
  <si>
    <t>Hodnota</t>
  </si>
  <si>
    <t>Nadpis rekapitulace</t>
  </si>
  <si>
    <t>Seznam prací a dodávek elektrotechnických zařízení</t>
  </si>
  <si>
    <t>MENDELOVA UNIVERZITA V BRNĚ
REKONSTRUKCE STRUKTUROVANÉ KABELÁŽE</t>
  </si>
  <si>
    <t>A TECHNOLOGIE IT - I. ETAPA (BUDOVY A, B)
D.1.4.1 ELEKTROINSTALACE</t>
  </si>
  <si>
    <t>Ing. Jiří Kozlovský, Projekce ELEKTRO, Purkyňova 95a, Brno</t>
  </si>
  <si>
    <t>ING. KOZLOVSKÝ</t>
  </si>
  <si>
    <t>Doprava dodávek  (3,6) %</t>
  </si>
  <si>
    <t>Přesun dodávek  (1) %</t>
  </si>
  <si>
    <t>1,00</t>
  </si>
  <si>
    <t>PPV  (1 nebo 6) %</t>
  </si>
  <si>
    <t>6,00</t>
  </si>
  <si>
    <t>Dokumentace skut.prov. (1 - 1,5) %</t>
  </si>
  <si>
    <t>Rizika a pojištění  (1 - 1,5) %</t>
  </si>
  <si>
    <t>Opravy v záruce  (5 - 7) %</t>
  </si>
  <si>
    <t>GZS  (3,25 nebo 8,4) %</t>
  </si>
  <si>
    <t>Provozní vlivy  %</t>
  </si>
  <si>
    <t>Roční nárůst cen 1   %</t>
  </si>
  <si>
    <t>Roční nárůst cen 2   %</t>
  </si>
  <si>
    <t>Procento PM % 1</t>
  </si>
  <si>
    <t>Procento PM % 2</t>
  </si>
  <si>
    <t>Hodnota A</t>
  </si>
  <si>
    <t>Hodnota B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</si>
  <si>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</si>
  <si>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</si>
  <si>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</si>
  <si>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</si>
  <si>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</si>
  <si>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Zednická výpomoc</t>
  </si>
  <si>
    <t>PPV 0,00% z nátěrů a zemních prací</t>
  </si>
  <si>
    <t>Mezisoučet 2</t>
  </si>
  <si>
    <t>Rizika a pojištění 0,00% z mezisoučtu 2</t>
  </si>
  <si>
    <t>Opravy v záruce 0,00% z mezisoučtu 1</t>
  </si>
  <si>
    <t>Vedlejší a ostatní náklady (VRN)</t>
  </si>
  <si>
    <t>Dokumentace skut.prov. 0,00% z mezisoučtu 2</t>
  </si>
  <si>
    <t>GZS 0,00% z pravé strany mezisoučtu 2</t>
  </si>
  <si>
    <t>Provozní vlivy 0,00% z pravé strany mezisoučtu 2</t>
  </si>
  <si>
    <t>Vedlejší a ostatní náklady (VRN) celkem</t>
  </si>
  <si>
    <t>Kompletační činnost</t>
  </si>
  <si>
    <t>Dodávky</t>
  </si>
  <si>
    <t xml:space="preserve">  Pasivní prvky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</si>
  <si>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</si>
  <si>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</si>
  <si>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</si>
  <si>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</si>
  <si>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</si>
  <si>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5) V některých případech jsou uvedeny konkrétní typy požadovaných výrobků, neboť jde o rozšíření stávající instalace, kde je z technických důvodů a součinnosti požadována 100% kompatibilita od stejného výrobce.</t>
  </si>
  <si>
    <t>Rozvaděč RUPS, specifikace a úpravy dle v.č. A9 a Knihy výrobků</t>
  </si>
  <si>
    <t>Rozvaděč RZ1, specifikace dle v.č. A10 a Knihy výrobků</t>
  </si>
  <si>
    <t>Rozvodnice datového uzlu RAxV, specifikace dle v.č. A11 a Knihy výrobků</t>
  </si>
  <si>
    <t>ROZŠÍŘENÍ UPS ZDROJE MUST 60 DRUHÝM ZDROJEM MINIMUST 90</t>
  </si>
  <si>
    <t>4</t>
  </si>
  <si>
    <t>Box pro vložení max. 6 ks výkonových modulů dle popisu v TZ</t>
  </si>
  <si>
    <t>výkonový m. 15 kVA, dle popisu v TZ</t>
  </si>
  <si>
    <t>bat. modul 15kVA dle popisu v TZ</t>
  </si>
  <si>
    <t>bat. modul 15kVA pro výměnu stávajícíhu modulu v Must 60 dle popisu v TZ</t>
  </si>
  <si>
    <t>7</t>
  </si>
  <si>
    <t>SNMP komunikační karta vč software</t>
  </si>
  <si>
    <t>8</t>
  </si>
  <si>
    <t>Propoj. kabeláž dle popisu v TZ</t>
  </si>
  <si>
    <t>Dodávky - celkem</t>
  </si>
  <si>
    <t>Pasivní prvky</t>
  </si>
  <si>
    <t>Pasivní prvky jsou definovány v samostatné záložce, přenos sumy</t>
  </si>
  <si>
    <t>9</t>
  </si>
  <si>
    <t>Skříň 600x600 rozvaděče (minimálne 5ks)</t>
  </si>
  <si>
    <t>sada</t>
  </si>
  <si>
    <t>10</t>
  </si>
  <si>
    <t>1U 19“ napájecí lišta s přepěťovou ochranou, min. 8 zásuvek 230V (min. 10ks)</t>
  </si>
  <si>
    <t>11</t>
  </si>
  <si>
    <t>Patch panel 1RU 24port (minimálne 70ks)</t>
  </si>
  <si>
    <t>Pasivní prvky - celkem</t>
  </si>
  <si>
    <t>DATOVÁ KABELÁŽ A OSTATNÍ PRVKY DAT. ROZVADĚČŮ</t>
  </si>
  <si>
    <t>12</t>
  </si>
  <si>
    <t>Optický k. 48 vl. SM, gel filled 9/125 pro vnitříní použití, pevně</t>
  </si>
  <si>
    <t>13</t>
  </si>
  <si>
    <t>Příprava optického kabelu, odstranění primární a sekundární ochrany</t>
  </si>
  <si>
    <t>14</t>
  </si>
  <si>
    <t>Optický pigtail, konektor LC, broušení ferule APC, vlákno 9/125 µm, 1,5m</t>
  </si>
  <si>
    <t>Svaření optického vlákna (6 vl. na kabelu, 5 kabelů)</t>
  </si>
  <si>
    <t>16</t>
  </si>
  <si>
    <t>Měření zavařeného optického vlákna met. OTDR SM jednostraně, protokol</t>
  </si>
  <si>
    <t>17</t>
  </si>
  <si>
    <t>Optická vana - výsuvná 1U, 24 simplex SC/E2000 včetně kazet</t>
  </si>
  <si>
    <t>18</t>
  </si>
  <si>
    <t>Čelo optické vany</t>
  </si>
  <si>
    <t>19</t>
  </si>
  <si>
    <t>1U 19“ napájecí panel s přepěťovou ochranou, min. 8 zásuvek 230V, do racku</t>
  </si>
  <si>
    <t>20</t>
  </si>
  <si>
    <t>Značení a popis kabelů</t>
  </si>
  <si>
    <t>Kříž na stočené 10m rezervy opt. kabelů</t>
  </si>
  <si>
    <t>22</t>
  </si>
  <si>
    <t>Vysvazkování kabeláže</t>
  </si>
  <si>
    <t>23</t>
  </si>
  <si>
    <t>Kompletace LAN</t>
  </si>
  <si>
    <t>24</t>
  </si>
  <si>
    <t>Montážní a dokončovací práce v datovém rozvaděči</t>
  </si>
  <si>
    <t>ROZŠÍŘENÍ ZÁLOŽNÍHO ZDROJE MUST 60 DRUHÝM ZDROJEM</t>
  </si>
  <si>
    <t>25</t>
  </si>
  <si>
    <t>UPS - Revizní zpráva k instalaci el. zařízení</t>
  </si>
  <si>
    <t>26</t>
  </si>
  <si>
    <t>UPS - instalace na připravené přívody k UPS do 40 kVA</t>
  </si>
  <si>
    <t>27</t>
  </si>
  <si>
    <t>UPS - zaškolení obsluhy</t>
  </si>
  <si>
    <t>KRABICOVÁ ROZVODKA 5P IP67 SVĚTLE ŠEDÁ</t>
  </si>
  <si>
    <t>28</t>
  </si>
  <si>
    <t xml:space="preserve"> Rozvodka elinstal nástěn plast 4hran 4x vývodka do 6 mm2</t>
  </si>
  <si>
    <t>KRABICE ODBOČNÁ POD OMÍTKU S VÍČKEM</t>
  </si>
  <si>
    <t>29</t>
  </si>
  <si>
    <t>□ 250 vč. osazení do zdi (kapsa)</t>
  </si>
  <si>
    <t>OCEL.NOSNÉ KONSTR.PRO PŘÍSTR., SVÍTIDLA, RŮZNÉ PROFILY</t>
  </si>
  <si>
    <t>30</t>
  </si>
  <si>
    <t>do 5kg</t>
  </si>
  <si>
    <t>31</t>
  </si>
  <si>
    <t>do 50kg</t>
  </si>
  <si>
    <t>KABELOVÉ KANÁLY, LIŠTY A CHRÁNIČKY</t>
  </si>
  <si>
    <t>32</t>
  </si>
  <si>
    <t>Lišta vkládací, dvojitý zámek 20x20 vč. spoj. krytu a kolen</t>
  </si>
  <si>
    <t>33</t>
  </si>
  <si>
    <t>Lišta vkládací, dvojitý zámek 40x40 vč. spoj. krytu a kolen</t>
  </si>
  <si>
    <t>34</t>
  </si>
  <si>
    <t>Trubka ohebná Ø 16, nízká mech. odol.320N, světle šedá, pevně</t>
  </si>
  <si>
    <t>35</t>
  </si>
  <si>
    <t>Trubka ohebná Ø 25, nízká mech. odol.320N, světle šedá, pevně</t>
  </si>
  <si>
    <t>36</t>
  </si>
  <si>
    <t>Trubka ohebná Ø 40, nízká mech. odol.320N, světle šedá, pevně</t>
  </si>
  <si>
    <t>ŽLAB PLECHOVÝ VČETNĚ SPOJEK A SPOJOVACÍHO MAT. A FIXACE</t>
  </si>
  <si>
    <t>37</t>
  </si>
  <si>
    <t>62/50 3m, žárový zinek</t>
  </si>
  <si>
    <t>38</t>
  </si>
  <si>
    <t>125/50 3m, žárový zinek</t>
  </si>
  <si>
    <t>39</t>
  </si>
  <si>
    <t>500/100 3m, žárový zinek</t>
  </si>
  <si>
    <t>K62/50 90° koleno žlabu 62/50 90°</t>
  </si>
  <si>
    <t>41</t>
  </si>
  <si>
    <t>K125/50 90° koleno žlabu 125/50 90°</t>
  </si>
  <si>
    <t>42</t>
  </si>
  <si>
    <t>T 125/50 t-kus 125/50</t>
  </si>
  <si>
    <t>KABELOVÝ ŽLAB DRÁTĚNÝ-GALVANICKÝ ZINEK, KOMPLETNÍ MONT.</t>
  </si>
  <si>
    <t>43</t>
  </si>
  <si>
    <t>Žlab 50/50 GZ - vzdálenost fixací cca.1,5m vč. spojek a fixace</t>
  </si>
  <si>
    <t>44</t>
  </si>
  <si>
    <t>Žlab 250/50 GZ - vzdálenost fixací cca.1,5m vč. spojek a fixace</t>
  </si>
  <si>
    <t>KABEL SILOVÝ,IZOLACE PVC</t>
  </si>
  <si>
    <t>45</t>
  </si>
  <si>
    <t>CYKY-J 3x1,5 , pevně</t>
  </si>
  <si>
    <t>46</t>
  </si>
  <si>
    <t>CYKY-J 3x2.5, pevně</t>
  </si>
  <si>
    <t>47</t>
  </si>
  <si>
    <t>CYKY-J  5x6, pevně</t>
  </si>
  <si>
    <t>48</t>
  </si>
  <si>
    <t>CYKY-J  5x10, pevně</t>
  </si>
  <si>
    <t>49</t>
  </si>
  <si>
    <t>CYKY-J  5x16, pevně</t>
  </si>
  <si>
    <t>KABEL-ŠNŮRA STŘEDNÍ, IZOLACE PRYŽ</t>
  </si>
  <si>
    <t>50</t>
  </si>
  <si>
    <t>H07RN-F 5G35, pevně</t>
  </si>
  <si>
    <t>VODIČ JEDNOŽILOVÝ, IZOLACE PVC POSPOJ.</t>
  </si>
  <si>
    <t>51</t>
  </si>
  <si>
    <t>CYA 4 zž (H07V-K)</t>
  </si>
  <si>
    <t>52</t>
  </si>
  <si>
    <t>CYA 6 zž (H07V-K) zatažení</t>
  </si>
  <si>
    <t>53</t>
  </si>
  <si>
    <t>CYA 25 zž (H07V-K) zatžení</t>
  </si>
  <si>
    <t>UKONČENÍ KABELŮ DO</t>
  </si>
  <si>
    <t>54</t>
  </si>
  <si>
    <t xml:space="preserve"> 4x4  mm²</t>
  </si>
  <si>
    <t>55</t>
  </si>
  <si>
    <t xml:space="preserve"> 5x6   mm²</t>
  </si>
  <si>
    <t>56</t>
  </si>
  <si>
    <t xml:space="preserve"> 5x10  mm²</t>
  </si>
  <si>
    <t>57</t>
  </si>
  <si>
    <t xml:space="preserve"> 5x16  mm²</t>
  </si>
  <si>
    <t>58</t>
  </si>
  <si>
    <t xml:space="preserve"> 5x35  mm²</t>
  </si>
  <si>
    <t>UKONČENÍ VODIČŮ NA SVORKOVNICI, ZEMNICÍM ŠROUBU</t>
  </si>
  <si>
    <t>59</t>
  </si>
  <si>
    <t>Do  6 mm²</t>
  </si>
  <si>
    <t>60</t>
  </si>
  <si>
    <t>Do  25 mm²</t>
  </si>
  <si>
    <t>POPISY PRVKŮ, KABELŮ</t>
  </si>
  <si>
    <t>61</t>
  </si>
  <si>
    <t>Popisné štítky kabelů (okruhů), popisy, bužírky</t>
  </si>
  <si>
    <t>EKVIPOT. SVORKOVNICE PE DO PODHLEDU</t>
  </si>
  <si>
    <t>62</t>
  </si>
  <si>
    <t>10 šroubů, s krytem</t>
  </si>
  <si>
    <t>63</t>
  </si>
  <si>
    <t>Svorky a oka pro pospojování</t>
  </si>
  <si>
    <t>SPÍNAČ, PŘEPÍNAČ, VYŠŠÍ KRYTÍ IP44 (plast)</t>
  </si>
  <si>
    <t>64</t>
  </si>
  <si>
    <t>Spínač jednopólový; řazení 1; b. bílá (na hořl. podklady B až E)</t>
  </si>
  <si>
    <t>ZÁSUVKA NN S VYŠŠÍM KRYTÍ NA POVRCH</t>
  </si>
  <si>
    <t>65</t>
  </si>
  <si>
    <t>Zásuvka dvojnásobná IP44, s ochranným kolíkem, s víčkem; řazení 2x (2P+PE)</t>
  </si>
  <si>
    <t>SVÍTIDLA, PODROBNÝ POPIS VIZ KNIHA VÝROBKŮ</t>
  </si>
  <si>
    <t>66</t>
  </si>
  <si>
    <t>Svítidlo označené A,nastavení přepínače intenzity</t>
  </si>
  <si>
    <t>POMOCNÝ A KOTVÍCÍ MATERIÁL</t>
  </si>
  <si>
    <t>67</t>
  </si>
  <si>
    <t>25 STAHOVACÍ PÁSEK plast</t>
  </si>
  <si>
    <t>68</t>
  </si>
  <si>
    <t>35 STAHOVACÍ PÁSEK plast</t>
  </si>
  <si>
    <t>69</t>
  </si>
  <si>
    <t>STAHOVACÍ PÁSEK plast 432/4,8 s popisným štítkem</t>
  </si>
  <si>
    <t>70</t>
  </si>
  <si>
    <t>Hmoždinka 6 vč. vrutu</t>
  </si>
  <si>
    <t>71</t>
  </si>
  <si>
    <t>Hmoždinka 8 vč. vrutu</t>
  </si>
  <si>
    <t>72</t>
  </si>
  <si>
    <t>Hmoždinka 10 vč. vrutu</t>
  </si>
  <si>
    <t>DOPLNĚNÍ, POPISY</t>
  </si>
  <si>
    <t>73</t>
  </si>
  <si>
    <t>Výstražné tabulky (samolep) sada elektro</t>
  </si>
  <si>
    <t>UTĚSŇOVACÍ HMOTY, IZOLAČNÍ MATERIÁLY</t>
  </si>
  <si>
    <t>74</t>
  </si>
  <si>
    <t>Silikonový tmel, kartuš 310ml</t>
  </si>
  <si>
    <t>PROTIPOŽÁRNÍ MATERIÁL EI45, DOPLNĚNÍ ČÁSTI STAVEBNÍ</t>
  </si>
  <si>
    <t>75</t>
  </si>
  <si>
    <t>Pěna cartouche 750 ml</t>
  </si>
  <si>
    <t>76</t>
  </si>
  <si>
    <t>Výplňová hmota průstupů, cartouche 310 ml</t>
  </si>
  <si>
    <t>MONTÁŽ NOVÝCH ROZVADĚČŮ</t>
  </si>
  <si>
    <t>77</t>
  </si>
  <si>
    <t>RZ1 do nachystané niky 900x600x200, zapravení</t>
  </si>
  <si>
    <t>78</t>
  </si>
  <si>
    <t>Plastových do 50 kg nástěnných</t>
  </si>
  <si>
    <t>ELEKTROIZOLAČNÍ PRŮMYSLOVÁ PODLAHOVINA</t>
  </si>
  <si>
    <t>79</t>
  </si>
  <si>
    <t>Dielektrický koberec na plošiny datových uzlů</t>
  </si>
  <si>
    <t>m²</t>
  </si>
  <si>
    <t>PRÁCE VE VÝŠKÁCH</t>
  </si>
  <si>
    <t>80</t>
  </si>
  <si>
    <t>Příplatek za práce ve výšce nad 2,25m - žebřík</t>
  </si>
  <si>
    <t>KOORDINAČNÍ A OSTATNÍ PRÁCE</t>
  </si>
  <si>
    <t>81</t>
  </si>
  <si>
    <t>Koordinační činnost dodavatele a investora</t>
  </si>
  <si>
    <t>82</t>
  </si>
  <si>
    <t>Zmapování stáv. zapojení funkčních okruhů, popisy vývodů do stáv. rozvaděčů</t>
  </si>
  <si>
    <t>HODINOVE ZUCTOVACI SAZBY</t>
  </si>
  <si>
    <t>83</t>
  </si>
  <si>
    <t>Zabezpeceni pracoviste</t>
  </si>
  <si>
    <t>84</t>
  </si>
  <si>
    <t>Napojeni na stavajici zarizeni</t>
  </si>
  <si>
    <t>85</t>
  </si>
  <si>
    <t>Montáž mimo ceníkové položky</t>
  </si>
  <si>
    <t>86</t>
  </si>
  <si>
    <t>Práce spojená se sondami, vyhledání tras vnitřních i vnějších, ...</t>
  </si>
  <si>
    <t>87</t>
  </si>
  <si>
    <t>Příprava ke komplexni zkoušce</t>
  </si>
  <si>
    <t>88</t>
  </si>
  <si>
    <t>Kordinační práce s uživatelem</t>
  </si>
  <si>
    <t>HOD. ZÚČTOVACÍ SAZBY HLAVA XI - SLABOPROUD</t>
  </si>
  <si>
    <t>89</t>
  </si>
  <si>
    <t>Kompl. zkouš., výchozí revize, zkušební provoz</t>
  </si>
  <si>
    <t>PROVEDENI REVIZNICH ZKOUSEK - SILNOPROUD</t>
  </si>
  <si>
    <t>90</t>
  </si>
  <si>
    <t>Příprava před revizí</t>
  </si>
  <si>
    <t>91</t>
  </si>
  <si>
    <t>Revizni technik silnoproud</t>
  </si>
  <si>
    <t>PROJEKTY SKUTEČNÉHO PROVEDENÍ</t>
  </si>
  <si>
    <t>3x paré v papírové podobě, 2x digitální - formát AutoCAD-dwg na CD</t>
  </si>
  <si>
    <t>cena je součástí vedlejších a ostatních nákladů (VRN)</t>
  </si>
  <si>
    <t>92</t>
  </si>
  <si>
    <t>Podružný materiál</t>
  </si>
  <si>
    <t>Elektromontáže - celkem</t>
  </si>
  <si>
    <t>OCHRANA PROTI PRACHU</t>
  </si>
  <si>
    <t>93</t>
  </si>
  <si>
    <t>zakrývací fólie</t>
  </si>
  <si>
    <t>VRTÁNÍ CIHELNÉ ZDI DO TL. 0,3m</t>
  </si>
  <si>
    <t>do Ø 20 s odsáváním prachu</t>
  </si>
  <si>
    <t>do Ø 40 s odsáváním prachu</t>
  </si>
  <si>
    <t>VRTÁNÍ CIHELNÉ ZDI DO TL. 0,6m</t>
  </si>
  <si>
    <t>do Ø 60 s odsáváním prachu</t>
  </si>
  <si>
    <t>ZŘÍZENÍ PRŮSTUPU DRÁŽKY STROPEM</t>
  </si>
  <si>
    <t>97</t>
  </si>
  <si>
    <t>Otvor drážky do 3 dm², hl. do 0,8m</t>
  </si>
  <si>
    <t>ZŘÍZENÍ PRŮSTUPU PŘÍČKAMI - DŘEVO, CIHLA, ZAPRAVENÍ</t>
  </si>
  <si>
    <t>98</t>
  </si>
  <si>
    <t>Otvor pro žlaby do 3 dm², hl. do 0,3m</t>
  </si>
  <si>
    <t>Otvor pro žlaby do 5 dm², hl. do 0,3m</t>
  </si>
  <si>
    <t>ZEDNICKÁ VÝPOMOC, DRÁŽKA V CIHELNÉM ZDIVU</t>
  </si>
  <si>
    <t>100</t>
  </si>
  <si>
    <t>pro elektromontáže, drážka 40x40</t>
  </si>
  <si>
    <t>101</t>
  </si>
  <si>
    <t>Zapravení drážky, malta fajnová, lokální výmalba</t>
  </si>
  <si>
    <t>NIKA PRO ZAPUŠTĚNÝ ROZVADĚČ BEZ PŘEKLADU</t>
  </si>
  <si>
    <t>102</t>
  </si>
  <si>
    <t>Do velikosti otvoru 650x800x140</t>
  </si>
  <si>
    <t>ČIŠTĚNÍ BUDOV ZAMETÁNÍM</t>
  </si>
  <si>
    <t>103</t>
  </si>
  <si>
    <t>Suchý a mokrý proces</t>
  </si>
  <si>
    <t>Zednická výpomoc - celkem</t>
  </si>
  <si>
    <t>Procento PM % 3</t>
  </si>
  <si>
    <t>Rozvaděč RUPS, specifikace a úpravy dle v.č. B9 a Knihy výrobků</t>
  </si>
  <si>
    <t>Rozvodnice datového uzlu RBx, specifikace dle v.č. B10 a Knihy výrobků</t>
  </si>
  <si>
    <t>ROZŠÍŘENÍ STÁV. ZÁLOŽNÍHO ZDROJE EATON DRUHÝM ZDROJEM</t>
  </si>
  <si>
    <t>UPS 3/3fáze, 15kW - 93PS-15(40)-15-3x9Ah-6, obj. č. BC51AC206A01100000</t>
  </si>
  <si>
    <t>SNMP karta (Simple Network Management Protocol), software</t>
  </si>
  <si>
    <t>Skříň 600x600 rozvaděče (minimálne 8ks)</t>
  </si>
  <si>
    <t>Skříň 800x800 rozvaděče (minimálne 3ks)</t>
  </si>
  <si>
    <t>1U 19“ napájecí lišta s přepěťovou ochranou, min. 8 zásuvek 230V (min. 22ks)</t>
  </si>
  <si>
    <t>Patch panel 1RU 24port (minimálne 155ks)</t>
  </si>
  <si>
    <t>Pasivní prvky montáže</t>
  </si>
  <si>
    <t>Montáž, kompletace skříně 600x600 rozvaděče</t>
  </si>
  <si>
    <t>Montáž kompletace skříně 800x800 rozvaděče</t>
  </si>
  <si>
    <t>Optický k. 48 vl. SM, gel filled 9/125 pro venkovní i vnitřní použití, pevně</t>
  </si>
  <si>
    <t>Příplatek na práce ve stísněném prostoru, v komínové průduchu</t>
  </si>
  <si>
    <t>Svaření optického vlákna (6 vl. na kabelu, 7 kabelů)</t>
  </si>
  <si>
    <t>ROZŠÍŘENÍ ZÁLOŽNÍHO ZDROJE EATON ZDROJEM - MONTÁŽE</t>
  </si>
  <si>
    <t>UPS - instalace na připravené přívody k UPS 9xPS, 93E do 40 kVA</t>
  </si>
  <si>
    <t>OCEL.ZAKRÝVACÍ KONSTR. PRO VENKOVNÍ KLIMA JEDNOTKU</t>
  </si>
  <si>
    <t>Dle popisu v Dokladové části, OPP MMB, konstrukce, schválení, osazení</t>
  </si>
  <si>
    <t>250/50 3m, žárový zinek</t>
  </si>
  <si>
    <t>Koleno žlabu 250/50 90°</t>
  </si>
  <si>
    <t>Žlab 150/100 GZ - vzdálenost fixací cca.1,5m vč. spojek a závěsů</t>
  </si>
  <si>
    <t>Příplatek na uložení  žlabu 150/100v komínové průduchu</t>
  </si>
  <si>
    <t>CYKY-J  3x4, pevně</t>
  </si>
  <si>
    <t>CYKY-J  5x4, pevně</t>
  </si>
  <si>
    <t>1-CHKE-V-J 3x1,5 FE180/P60-R ohniodolný bezhalogenový, pevně</t>
  </si>
  <si>
    <t>Příplatek na práce ve stísněném prostoru, v komínové průduchu, silové kabely</t>
  </si>
  <si>
    <t>H07RN-F 5G25, pevně</t>
  </si>
  <si>
    <t>CYA 6 zž (H07V-K)</t>
  </si>
  <si>
    <t xml:space="preserve"> 5x25  mm²</t>
  </si>
  <si>
    <t>EKVIPOT. SVORKOVNICE PE</t>
  </si>
  <si>
    <t>SPÍNAČ, PŘEPÍNAČ, pod omítku vč. přístrojové krabice</t>
  </si>
  <si>
    <t>Spínač jednopólový; řazení 1; b. bílá</t>
  </si>
  <si>
    <t>Práce na přepojení stávajícího světelného okruhu, ovladač, svítidlo S1</t>
  </si>
  <si>
    <t>ZÁSUVKA NN S VYŠŠÍM KRYTÍM NA POVRCH</t>
  </si>
  <si>
    <t>Svítidlo označené S1</t>
  </si>
  <si>
    <t>OVLADAČ NOUZ. ZASTAVENÍ S FUNKCÍ PROTI PŘELSTĚNÍ</t>
  </si>
  <si>
    <t>s aretací 22mm, odblokovat klíčem, 2 V + 1 Z, rudý knoflík Ø 40, 4x klíče</t>
  </si>
  <si>
    <t>KRABICE PRO TLAČ.108X180X100 mm, IP55, PROSKLENÁ</t>
  </si>
  <si>
    <t>Pro hlavice do otvoru o průměru 22 mm, 4x klíče, krabici částečně zapustit do zdi</t>
  </si>
  <si>
    <t>GRAVÍROVANÁ TABULKA "TOTAL STOP"</t>
  </si>
  <si>
    <t>Kovová gravírovaná s popisem dle textů v TZ</t>
  </si>
  <si>
    <t>GRAVÍROVANÁ TABULKA "CENTRAL STOP"</t>
  </si>
  <si>
    <t>DEMONTÁŽ STÁVAJÍCÍCH ROZVADĚČŮ</t>
  </si>
  <si>
    <t>Plastové nástěné do velikosti 300x300</t>
  </si>
  <si>
    <t>Plastová zapuštěná rozvodnice celokryt dle popisu na v.č. B5, zapravení</t>
  </si>
  <si>
    <t>OTEVŘENÍ A OPĚTOVNÉ UZAVŘENÍ AKUSTCKÉHO PODHLEDU</t>
  </si>
  <si>
    <t>Respirium, potažení kabelu / chráničky tlacítka Total stop, nátěr bílý</t>
  </si>
  <si>
    <t>VRTÁNÍ CIHELNÉ ZDI DO Ø68</t>
  </si>
  <si>
    <t>Kapsa pro vypínač</t>
  </si>
  <si>
    <t>Otvor drážky do 3 dm², hl. do 0,6m</t>
  </si>
  <si>
    <t>104</t>
  </si>
  <si>
    <t>pro elektromontáže, drážka 80x40</t>
  </si>
  <si>
    <t>105</t>
  </si>
  <si>
    <t>106</t>
  </si>
  <si>
    <t>OMITKA RYH VE STROPECH MALTOU</t>
  </si>
  <si>
    <t>107</t>
  </si>
  <si>
    <t xml:space="preserve"> Sire do 150 mm, lokální výmalba</t>
  </si>
  <si>
    <t>NIKA PRO ZAPUŠTĚNÝ ROZVADĚČ PLASTOVÝ</t>
  </si>
  <si>
    <t>108</t>
  </si>
  <si>
    <t>Do velikosti otvoru 450x450x120</t>
  </si>
  <si>
    <t>NÁTĚRY-LOKÁLNÍ VÝMALBA, BÍLÁ BARVA</t>
  </si>
  <si>
    <t>109</t>
  </si>
  <si>
    <t>malířské směsi otěruvzdorné, 2x, vč. úpravy povrchu</t>
  </si>
  <si>
    <t>110</t>
  </si>
  <si>
    <t>PPV zednická výpomoc %</t>
  </si>
  <si>
    <t>Technická specifikace - dodávka pasivních síťových prvků pro budovy A, B</t>
  </si>
  <si>
    <t>Účastník výběrového řízení vyplňuje všechna oranžově podbarvená pole.</t>
  </si>
  <si>
    <t>REKAPITULACE DODÁVKY PASIVNÍCH PRVKŮ</t>
  </si>
  <si>
    <t>ZAŘÍZENÍ</t>
  </si>
  <si>
    <t>CENA ZA NABÍZENÝ POČET KS CELKEM BEZ DPH (Kč)</t>
  </si>
  <si>
    <t>Rack 600x600</t>
  </si>
  <si>
    <t>Rack 800x800</t>
  </si>
  <si>
    <t>Napájecí lišty</t>
  </si>
  <si>
    <t>Patch panel s příslušenstvím</t>
  </si>
  <si>
    <t>CENA CELKEM BEZ DPH (Kč)</t>
  </si>
  <si>
    <t>CENA CELKEM S DPH (Kč)</t>
  </si>
  <si>
    <t>SPOLEČNÉ POŽADAVKY</t>
  </si>
  <si>
    <t>SPLNĚNÍ PARAMETRŮ 
V PODÁVANÉ NABÍDCE (ANO/NE)</t>
  </si>
  <si>
    <t>Zařízení musí být dodána zcela nová, plně funkční, nikdy předtím nepoužívaná, nerozbalená a kompletní (včetně příslušenství).</t>
  </si>
  <si>
    <t>Dodávka musí obsahovat veškeré potřebné licence pro splnění požadovaných vlastností a parametrů.</t>
  </si>
  <si>
    <t>Na nabízené zboží platí plná záruka.</t>
  </si>
  <si>
    <t>Všechna nabízená zařízení musí mezi sebou plně kompatibilní.</t>
  </si>
  <si>
    <t>Dodavatel je povinen zajistit zadavateli přístup k dokumentaci výrobce zařízení a znalostní bázi, kterou výrobce v rámci své podpory poskytuje.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</si>
  <si>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</si>
  <si>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 xml:space="preserve">BUDOVA A </t>
  </si>
  <si>
    <t>NÁZEV</t>
  </si>
  <si>
    <t>CELKOVÝ POČET
KUSŮ</t>
  </si>
  <si>
    <t>POŽADOVANÉ PARAMETRY</t>
  </si>
  <si>
    <t>KONKRÉTNÍ PARAMETRY NABÍZENÉHO ZAŘÍZENÍ</t>
  </si>
  <si>
    <t>NABÍZENÉ ZAŘÍZENÍ</t>
  </si>
  <si>
    <t>NABÍZENÝ 
POČET KUSŮ</t>
  </si>
  <si>
    <t>CENA ZA KUS 
V KČ BEZ DPH</t>
  </si>
  <si>
    <t>FUNKCIONALITA / VLASTNOST</t>
  </si>
  <si>
    <t>MINIMÁLNÍ POŽADOVANÁ HODNOTA</t>
  </si>
  <si>
    <t>(VÝROBCE A PŘESNÝ TYP)</t>
  </si>
  <si>
    <t>Typ zařízení:</t>
  </si>
  <si>
    <t>datový rozvaděč (rack) 19"</t>
  </si>
  <si>
    <t>Výška:</t>
  </si>
  <si>
    <t>min. 47 RU</t>
  </si>
  <si>
    <t>Šířka a hloubka:</t>
  </si>
  <si>
    <t>600x600 mm</t>
  </si>
  <si>
    <t>Výplň předních dveří:</t>
  </si>
  <si>
    <t>prosklené</t>
  </si>
  <si>
    <t>Boční a zadní stěna:</t>
  </si>
  <si>
    <t>odnímatelné plechové</t>
  </si>
  <si>
    <t>Zámek:</t>
  </si>
  <si>
    <t>tříbodový</t>
  </si>
  <si>
    <t>Dodávka bude kompletní (vč. bočnic, spojovacího materiálu, zámku atd.):</t>
  </si>
  <si>
    <t>ano</t>
  </si>
  <si>
    <t>Záruka:</t>
  </si>
  <si>
    <t>min. 2 roky</t>
  </si>
  <si>
    <t>napájecí lišta do datových rozvaděčů</t>
  </si>
  <si>
    <t xml:space="preserve">Umístění: </t>
  </si>
  <si>
    <t>k připevnění dovnitř racku</t>
  </si>
  <si>
    <t>Přepěťová ochrana:</t>
  </si>
  <si>
    <t xml:space="preserve">Zásuvky: </t>
  </si>
  <si>
    <t>min. 8 elektrických zásuvek, typu používaného v ČR na 230 V</t>
  </si>
  <si>
    <t>Patch panel 
s příslušenstvím</t>
  </si>
  <si>
    <t>modulární patch panel</t>
  </si>
  <si>
    <t>Výška patch panelu v rozvaděči:</t>
  </si>
  <si>
    <t>1 RU</t>
  </si>
  <si>
    <t>Kategorie:</t>
  </si>
  <si>
    <t>6A</t>
  </si>
  <si>
    <t>Stíněné provedení:</t>
  </si>
  <si>
    <t>Počet pozic pro keystone:</t>
  </si>
  <si>
    <t>min. 24</t>
  </si>
  <si>
    <t>Keystony a veškeré příslušenství pro plné osazení bude součástí dodávky:</t>
  </si>
  <si>
    <t>Kovový vyvazovací panel s bude součástí dodávky:</t>
  </si>
  <si>
    <t>Barevné provedení:</t>
  </si>
  <si>
    <t>černé</t>
  </si>
  <si>
    <t>800x800 mm</t>
  </si>
  <si>
    <t>Kompletace LAN a přepojení 5 optických kabelů z N4053 do B-0</t>
  </si>
  <si>
    <t xml:space="preserve">VYPLŇUJÍ SE ORANŽOVĚ PODBARVENÉ BUŇKY TÉTO BARVY v záložkách: 
A-Položky
A-EL-Parametry
A-EL-Položky
B-Položky
B-EL-Parametry
B-EL-Položky
Pasivní síťové prvky
EL-Navržené typy výrobků
B-VZT-Položky
B-VZT-Parametry
</t>
  </si>
  <si>
    <t>POČET KUSŮ</t>
  </si>
  <si>
    <t>5 ks</t>
  </si>
  <si>
    <t>10 ks</t>
  </si>
  <si>
    <t>70 ks</t>
  </si>
  <si>
    <t>8 ks</t>
  </si>
  <si>
    <t>3 ks</t>
  </si>
  <si>
    <t>22 ks</t>
  </si>
  <si>
    <t>155 ks</t>
  </si>
  <si>
    <t>CELKOVÁ CENA 
V KČ BEZ DPH</t>
  </si>
  <si>
    <t>D+M kotvy M16 patky</t>
  </si>
  <si>
    <t>D+M kotvy M12</t>
  </si>
  <si>
    <t>Vyrovnání podlahy stěrkou tloušťky 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</si>
</sst>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name val="Arial CE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慔潨慭"/>
      <family val="2"/>
    </font>
    <font>
      <b/>
      <sz val="11"/>
      <color rgb="FF000000"/>
      <name val="慔潨慭"/>
      <family val="2"/>
    </font>
    <font>
      <b/>
      <sz val="9"/>
      <color rgb="FF000000"/>
      <name val="慔潨慭"/>
      <family val="2"/>
    </font>
    <font>
      <b/>
      <sz val="8"/>
      <color rgb="FF000000"/>
      <name val="慔潨慭"/>
      <family val="2"/>
    </font>
    <font>
      <i/>
      <sz val="9"/>
      <color rgb="FF000000"/>
      <name val="慔潨慭"/>
      <family val="2"/>
    </font>
    <font>
      <i/>
      <sz val="8"/>
      <color rgb="FF000000"/>
      <name val="慔潨慭"/>
      <family val="2"/>
    </font>
    <font>
      <b/>
      <u val="single"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medium"/>
      <top/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/>
      <right style="medium"/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C0C0C0"/>
      </left>
      <right style="thin">
        <color rgb="FFC0C0C0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</cellStyleXfs>
  <cellXfs count="4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20" applyFont="1" applyAlignment="1">
      <alignment horizontal="centerContinuous" vertical="top"/>
      <protection/>
    </xf>
    <xf numFmtId="0" fontId="6" fillId="0" borderId="0" xfId="20" applyAlignment="1">
      <alignment horizontal="centerContinuous"/>
      <protection/>
    </xf>
    <xf numFmtId="0" fontId="6" fillId="0" borderId="0" xfId="20">
      <alignment/>
      <protection/>
    </xf>
    <xf numFmtId="0" fontId="6" fillId="0" borderId="1" xfId="20" applyBorder="1" applyAlignment="1">
      <alignment horizontal="left"/>
      <protection/>
    </xf>
    <xf numFmtId="0" fontId="6" fillId="0" borderId="2" xfId="20" applyBorder="1" applyAlignment="1">
      <alignment horizontal="centerContinuous"/>
      <protection/>
    </xf>
    <xf numFmtId="0" fontId="8" fillId="0" borderId="3" xfId="20" applyFont="1" applyBorder="1" applyAlignment="1">
      <alignment horizontal="left"/>
      <protection/>
    </xf>
    <xf numFmtId="0" fontId="7" fillId="0" borderId="2" xfId="20" applyFont="1" applyBorder="1" applyAlignment="1">
      <alignment horizontal="left"/>
      <protection/>
    </xf>
    <xf numFmtId="0" fontId="6" fillId="0" borderId="4" xfId="20" applyBorder="1" applyAlignment="1">
      <alignment horizontal="centerContinuous"/>
      <protection/>
    </xf>
    <xf numFmtId="0" fontId="6" fillId="0" borderId="5" xfId="20" applyBorder="1">
      <alignment/>
      <protection/>
    </xf>
    <xf numFmtId="0" fontId="6" fillId="0" borderId="6" xfId="20" applyBorder="1">
      <alignment/>
      <protection/>
    </xf>
    <xf numFmtId="0" fontId="6" fillId="0" borderId="7" xfId="20" applyBorder="1">
      <alignment/>
      <protection/>
    </xf>
    <xf numFmtId="0" fontId="6" fillId="0" borderId="8" xfId="20" applyBorder="1">
      <alignment/>
      <protection/>
    </xf>
    <xf numFmtId="0" fontId="6" fillId="0" borderId="9" xfId="20" applyBorder="1">
      <alignment/>
      <protection/>
    </xf>
    <xf numFmtId="0" fontId="6" fillId="0" borderId="10" xfId="20" applyBorder="1">
      <alignment/>
      <protection/>
    </xf>
    <xf numFmtId="49" fontId="9" fillId="2" borderId="8" xfId="20" applyNumberFormat="1" applyFont="1" applyFill="1" applyBorder="1">
      <alignment/>
      <protection/>
    </xf>
    <xf numFmtId="49" fontId="6" fillId="2" borderId="9" xfId="20" applyNumberFormat="1" applyFill="1" applyBorder="1">
      <alignment/>
      <protection/>
    </xf>
    <xf numFmtId="0" fontId="10" fillId="2" borderId="0" xfId="20" applyFont="1" applyFill="1">
      <alignment/>
      <protection/>
    </xf>
    <xf numFmtId="0" fontId="6" fillId="2" borderId="0" xfId="20" applyFill="1">
      <alignment/>
      <protection/>
    </xf>
    <xf numFmtId="0" fontId="6" fillId="0" borderId="11" xfId="20" applyBorder="1">
      <alignment/>
      <protection/>
    </xf>
    <xf numFmtId="0" fontId="6" fillId="0" borderId="12" xfId="20" applyBorder="1">
      <alignment/>
      <protection/>
    </xf>
    <xf numFmtId="0" fontId="6" fillId="0" borderId="13" xfId="20" applyBorder="1">
      <alignment/>
      <protection/>
    </xf>
    <xf numFmtId="0" fontId="6" fillId="0" borderId="14" xfId="20" applyBorder="1">
      <alignment/>
      <protection/>
    </xf>
    <xf numFmtId="0" fontId="6" fillId="0" borderId="15" xfId="20" applyBorder="1">
      <alignment/>
      <protection/>
    </xf>
    <xf numFmtId="49" fontId="6" fillId="0" borderId="16" xfId="20" applyNumberFormat="1" applyBorder="1" applyAlignment="1">
      <alignment horizontal="left"/>
      <protection/>
    </xf>
    <xf numFmtId="3" fontId="6" fillId="0" borderId="15" xfId="20" applyNumberFormat="1" applyBorder="1">
      <alignment/>
      <protection/>
    </xf>
    <xf numFmtId="0" fontId="6" fillId="0" borderId="17" xfId="20" applyBorder="1">
      <alignment/>
      <protection/>
    </xf>
    <xf numFmtId="0" fontId="6" fillId="0" borderId="18" xfId="20" applyBorder="1">
      <alignment/>
      <protection/>
    </xf>
    <xf numFmtId="0" fontId="6" fillId="0" borderId="19" xfId="20" applyBorder="1">
      <alignment/>
      <protection/>
    </xf>
    <xf numFmtId="0" fontId="6" fillId="0" borderId="20" xfId="20" applyBorder="1">
      <alignment/>
      <protection/>
    </xf>
    <xf numFmtId="0" fontId="6" fillId="0" borderId="16" xfId="20" applyBorder="1">
      <alignment/>
      <protection/>
    </xf>
    <xf numFmtId="3" fontId="6" fillId="0" borderId="0" xfId="20" applyNumberFormat="1">
      <alignment/>
      <protection/>
    </xf>
    <xf numFmtId="0" fontId="7" fillId="0" borderId="21" xfId="20" applyFont="1" applyBorder="1" applyAlignment="1">
      <alignment horizontal="centerContinuous" vertical="center"/>
      <protection/>
    </xf>
    <xf numFmtId="0" fontId="12" fillId="0" borderId="22" xfId="20" applyFont="1" applyBorder="1" applyAlignment="1">
      <alignment horizontal="centerContinuous" vertical="center"/>
      <protection/>
    </xf>
    <xf numFmtId="0" fontId="6" fillId="0" borderId="22" xfId="20" applyBorder="1" applyAlignment="1">
      <alignment horizontal="centerContinuous" vertical="center"/>
      <protection/>
    </xf>
    <xf numFmtId="0" fontId="6" fillId="0" borderId="23" xfId="20" applyBorder="1" applyAlignment="1">
      <alignment horizontal="centerContinuous" vertical="center"/>
      <protection/>
    </xf>
    <xf numFmtId="0" fontId="8" fillId="0" borderId="24" xfId="20" applyFont="1" applyBorder="1" applyAlignment="1">
      <alignment horizontal="left"/>
      <protection/>
    </xf>
    <xf numFmtId="0" fontId="6" fillId="0" borderId="25" xfId="20" applyBorder="1" applyAlignment="1">
      <alignment horizontal="left"/>
      <protection/>
    </xf>
    <xf numFmtId="0" fontId="6" fillId="0" borderId="26" xfId="20" applyBorder="1" applyAlignment="1">
      <alignment horizontal="centerContinuous"/>
      <protection/>
    </xf>
    <xf numFmtId="0" fontId="8" fillId="0" borderId="25" xfId="20" applyFont="1" applyBorder="1" applyAlignment="1">
      <alignment horizontal="centerContinuous"/>
      <protection/>
    </xf>
    <xf numFmtId="0" fontId="6" fillId="0" borderId="25" xfId="20" applyBorder="1" applyAlignment="1">
      <alignment horizontal="centerContinuous"/>
      <protection/>
    </xf>
    <xf numFmtId="0" fontId="6" fillId="0" borderId="27" xfId="20" applyBorder="1">
      <alignment/>
      <protection/>
    </xf>
    <xf numFmtId="3" fontId="6" fillId="0" borderId="28" xfId="20" applyNumberFormat="1" applyBorder="1">
      <alignment/>
      <protection/>
    </xf>
    <xf numFmtId="0" fontId="6" fillId="0" borderId="29" xfId="20" applyBorder="1">
      <alignment/>
      <protection/>
    </xf>
    <xf numFmtId="3" fontId="6" fillId="0" borderId="30" xfId="20" applyNumberFormat="1" applyBorder="1">
      <alignment/>
      <protection/>
    </xf>
    <xf numFmtId="0" fontId="6" fillId="0" borderId="31" xfId="20" applyBorder="1">
      <alignment/>
      <protection/>
    </xf>
    <xf numFmtId="3" fontId="6" fillId="0" borderId="18" xfId="20" applyNumberFormat="1" applyBorder="1">
      <alignment/>
      <protection/>
    </xf>
    <xf numFmtId="0" fontId="6" fillId="0" borderId="32" xfId="20" applyBorder="1">
      <alignment/>
      <protection/>
    </xf>
    <xf numFmtId="0" fontId="6" fillId="0" borderId="33" xfId="20" applyBorder="1">
      <alignment/>
      <protection/>
    </xf>
    <xf numFmtId="0" fontId="6" fillId="0" borderId="34" xfId="20" applyBorder="1">
      <alignment/>
      <protection/>
    </xf>
    <xf numFmtId="0" fontId="6" fillId="0" borderId="17" xfId="20" applyFont="1" applyBorder="1">
      <alignment/>
      <protection/>
    </xf>
    <xf numFmtId="3" fontId="6" fillId="0" borderId="35" xfId="20" applyNumberFormat="1" applyBorder="1">
      <alignment/>
      <protection/>
    </xf>
    <xf numFmtId="0" fontId="6" fillId="0" borderId="36" xfId="20" applyBorder="1">
      <alignment/>
      <protection/>
    </xf>
    <xf numFmtId="3" fontId="6" fillId="0" borderId="37" xfId="20" applyNumberFormat="1" applyBorder="1">
      <alignment/>
      <protection/>
    </xf>
    <xf numFmtId="0" fontId="6" fillId="0" borderId="38" xfId="20" applyBorder="1">
      <alignment/>
      <protection/>
    </xf>
    <xf numFmtId="0" fontId="6" fillId="0" borderId="1" xfId="20" applyBorder="1">
      <alignment/>
      <protection/>
    </xf>
    <xf numFmtId="0" fontId="6" fillId="0" borderId="2" xfId="20" applyBorder="1">
      <alignment/>
      <protection/>
    </xf>
    <xf numFmtId="0" fontId="6" fillId="0" borderId="3" xfId="20" applyBorder="1">
      <alignment/>
      <protection/>
    </xf>
    <xf numFmtId="0" fontId="6" fillId="0" borderId="4" xfId="20" applyBorder="1">
      <alignment/>
      <protection/>
    </xf>
    <xf numFmtId="0" fontId="6" fillId="0" borderId="0" xfId="20" applyAlignment="1">
      <alignment horizontal="right"/>
      <protection/>
    </xf>
    <xf numFmtId="164" fontId="6" fillId="0" borderId="0" xfId="20" applyNumberFormat="1">
      <alignment/>
      <protection/>
    </xf>
    <xf numFmtId="165" fontId="6" fillId="0" borderId="14" xfId="20" applyNumberFormat="1" applyBorder="1" applyAlignment="1">
      <alignment horizontal="right"/>
      <protection/>
    </xf>
    <xf numFmtId="166" fontId="6" fillId="0" borderId="18" xfId="20" applyNumberFormat="1" applyBorder="1">
      <alignment/>
      <protection/>
    </xf>
    <xf numFmtId="166" fontId="6" fillId="0" borderId="0" xfId="20" applyNumberFormat="1">
      <alignment/>
      <protection/>
    </xf>
    <xf numFmtId="0" fontId="12" fillId="2" borderId="36" xfId="20" applyFont="1" applyFill="1" applyBorder="1">
      <alignment/>
      <protection/>
    </xf>
    <xf numFmtId="0" fontId="12" fillId="2" borderId="37" xfId="20" applyFont="1" applyFill="1" applyBorder="1">
      <alignment/>
      <protection/>
    </xf>
    <xf numFmtId="0" fontId="12" fillId="2" borderId="39" xfId="20" applyFont="1" applyFill="1" applyBorder="1">
      <alignment/>
      <protection/>
    </xf>
    <xf numFmtId="166" fontId="12" fillId="2" borderId="37" xfId="20" applyNumberFormat="1" applyFont="1" applyFill="1" applyBorder="1">
      <alignment/>
      <protection/>
    </xf>
    <xf numFmtId="0" fontId="12" fillId="2" borderId="40" xfId="20" applyFont="1" applyFill="1" applyBorder="1">
      <alignment/>
      <protection/>
    </xf>
    <xf numFmtId="0" fontId="12" fillId="0" borderId="0" xfId="20" applyFont="1">
      <alignment/>
      <protection/>
    </xf>
    <xf numFmtId="0" fontId="6" fillId="0" borderId="0" xfId="20" applyAlignment="1">
      <alignment vertical="justify"/>
      <protection/>
    </xf>
    <xf numFmtId="0" fontId="10" fillId="0" borderId="41" xfId="21" applyFont="1" applyBorder="1">
      <alignment/>
      <protection/>
    </xf>
    <xf numFmtId="0" fontId="6" fillId="0" borderId="41" xfId="21" applyBorder="1">
      <alignment/>
      <protection/>
    </xf>
    <xf numFmtId="0" fontId="6" fillId="0" borderId="41" xfId="21" applyBorder="1" applyAlignment="1">
      <alignment horizontal="right"/>
      <protection/>
    </xf>
    <xf numFmtId="0" fontId="6" fillId="0" borderId="42" xfId="21" applyBorder="1">
      <alignment/>
      <protection/>
    </xf>
    <xf numFmtId="0" fontId="6" fillId="0" borderId="41" xfId="20" applyBorder="1" applyAlignment="1">
      <alignment horizontal="left"/>
      <protection/>
    </xf>
    <xf numFmtId="0" fontId="6" fillId="0" borderId="43" xfId="20" applyBorder="1">
      <alignment/>
      <protection/>
    </xf>
    <xf numFmtId="0" fontId="10" fillId="0" borderId="44" xfId="21" applyFont="1" applyBorder="1">
      <alignment/>
      <protection/>
    </xf>
    <xf numFmtId="0" fontId="6" fillId="0" borderId="44" xfId="21" applyBorder="1">
      <alignment/>
      <protection/>
    </xf>
    <xf numFmtId="0" fontId="6" fillId="0" borderId="44" xfId="21" applyBorder="1" applyAlignment="1">
      <alignment horizontal="right"/>
      <protection/>
    </xf>
    <xf numFmtId="49" fontId="7" fillId="0" borderId="0" xfId="20" applyNumberFormat="1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49" fontId="8" fillId="3" borderId="24" xfId="20" applyNumberFormat="1" applyFont="1" applyFill="1" applyBorder="1">
      <alignment/>
      <protection/>
    </xf>
    <xf numFmtId="0" fontId="8" fillId="3" borderId="25" xfId="20" applyFont="1" applyFill="1" applyBorder="1">
      <alignment/>
      <protection/>
    </xf>
    <xf numFmtId="0" fontId="8" fillId="3" borderId="26" xfId="20" applyFont="1" applyFill="1" applyBorder="1">
      <alignment/>
      <protection/>
    </xf>
    <xf numFmtId="0" fontId="8" fillId="3" borderId="45" xfId="20" applyFont="1" applyFill="1" applyBorder="1">
      <alignment/>
      <protection/>
    </xf>
    <xf numFmtId="0" fontId="8" fillId="3" borderId="46" xfId="20" applyFont="1" applyFill="1" applyBorder="1">
      <alignment/>
      <protection/>
    </xf>
    <xf numFmtId="0" fontId="8" fillId="3" borderId="47" xfId="20" applyFont="1" applyFill="1" applyBorder="1">
      <alignment/>
      <protection/>
    </xf>
    <xf numFmtId="49" fontId="14" fillId="0" borderId="8" xfId="20" applyNumberFormat="1" applyFont="1" applyBorder="1">
      <alignment/>
      <protection/>
    </xf>
    <xf numFmtId="0" fontId="14" fillId="0" borderId="0" xfId="20" applyFont="1">
      <alignment/>
      <protection/>
    </xf>
    <xf numFmtId="3" fontId="6" fillId="0" borderId="10" xfId="20" applyNumberFormat="1" applyFont="1" applyBorder="1">
      <alignment/>
      <protection/>
    </xf>
    <xf numFmtId="3" fontId="6" fillId="0" borderId="9" xfId="20" applyNumberFormat="1" applyFont="1" applyBorder="1">
      <alignment/>
      <protection/>
    </xf>
    <xf numFmtId="3" fontId="6" fillId="0" borderId="48" xfId="20" applyNumberFormat="1" applyFont="1" applyBorder="1">
      <alignment/>
      <protection/>
    </xf>
    <xf numFmtId="3" fontId="6" fillId="0" borderId="49" xfId="20" applyNumberFormat="1" applyFont="1" applyBorder="1">
      <alignment/>
      <protection/>
    </xf>
    <xf numFmtId="0" fontId="8" fillId="2" borderId="24" xfId="20" applyFont="1" applyFill="1" applyBorder="1">
      <alignment/>
      <protection/>
    </xf>
    <xf numFmtId="0" fontId="8" fillId="2" borderId="25" xfId="20" applyFont="1" applyFill="1" applyBorder="1">
      <alignment/>
      <protection/>
    </xf>
    <xf numFmtId="3" fontId="8" fillId="2" borderId="26" xfId="20" applyNumberFormat="1" applyFont="1" applyFill="1" applyBorder="1">
      <alignment/>
      <protection/>
    </xf>
    <xf numFmtId="3" fontId="8" fillId="2" borderId="45" xfId="20" applyNumberFormat="1" applyFont="1" applyFill="1" applyBorder="1">
      <alignment/>
      <protection/>
    </xf>
    <xf numFmtId="3" fontId="8" fillId="2" borderId="46" xfId="20" applyNumberFormat="1" applyFont="1" applyFill="1" applyBorder="1">
      <alignment/>
      <protection/>
    </xf>
    <xf numFmtId="3" fontId="8" fillId="2" borderId="47" xfId="20" applyNumberFormat="1" applyFont="1" applyFill="1" applyBorder="1">
      <alignment/>
      <protection/>
    </xf>
    <xf numFmtId="0" fontId="8" fillId="0" borderId="0" xfId="20" applyFont="1">
      <alignment/>
      <protection/>
    </xf>
    <xf numFmtId="3" fontId="7" fillId="0" borderId="0" xfId="20" applyNumberFormat="1" applyFont="1" applyAlignment="1">
      <alignment horizontal="centerContinuous"/>
      <protection/>
    </xf>
    <xf numFmtId="0" fontId="8" fillId="4" borderId="29" xfId="20" applyFont="1" applyFill="1" applyBorder="1">
      <alignment/>
      <protection/>
    </xf>
    <xf numFmtId="0" fontId="8" fillId="4" borderId="30" xfId="20" applyFont="1" applyFill="1" applyBorder="1">
      <alignment/>
      <protection/>
    </xf>
    <xf numFmtId="0" fontId="6" fillId="4" borderId="50" xfId="20" applyFill="1" applyBorder="1">
      <alignment/>
      <protection/>
    </xf>
    <xf numFmtId="0" fontId="8" fillId="4" borderId="51" xfId="20" applyFont="1" applyFill="1" applyBorder="1" applyAlignment="1">
      <alignment horizontal="right"/>
      <protection/>
    </xf>
    <xf numFmtId="0" fontId="8" fillId="4" borderId="30" xfId="20" applyFont="1" applyFill="1" applyBorder="1" applyAlignment="1">
      <alignment horizontal="right"/>
      <protection/>
    </xf>
    <xf numFmtId="0" fontId="8" fillId="4" borderId="31" xfId="20" applyFont="1" applyFill="1" applyBorder="1" applyAlignment="1">
      <alignment horizontal="center"/>
      <protection/>
    </xf>
    <xf numFmtId="4" fontId="11" fillId="4" borderId="30" xfId="20" applyNumberFormat="1" applyFont="1" applyFill="1" applyBorder="1" applyAlignment="1">
      <alignment horizontal="right"/>
      <protection/>
    </xf>
    <xf numFmtId="4" fontId="11" fillId="4" borderId="50" xfId="20" applyNumberFormat="1" applyFont="1" applyFill="1" applyBorder="1" applyAlignment="1">
      <alignment horizontal="right"/>
      <protection/>
    </xf>
    <xf numFmtId="0" fontId="6" fillId="0" borderId="34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7" xfId="20" applyFont="1" applyBorder="1">
      <alignment/>
      <protection/>
    </xf>
    <xf numFmtId="3" fontId="6" fillId="0" borderId="33" xfId="20" applyNumberFormat="1" applyFont="1" applyBorder="1" applyAlignment="1">
      <alignment horizontal="right"/>
      <protection/>
    </xf>
    <xf numFmtId="165" fontId="6" fillId="0" borderId="52" xfId="20" applyNumberFormat="1" applyFont="1" applyBorder="1" applyAlignment="1">
      <alignment horizontal="right"/>
      <protection/>
    </xf>
    <xf numFmtId="3" fontId="6" fillId="0" borderId="6" xfId="20" applyNumberFormat="1" applyFont="1" applyBorder="1" applyAlignment="1">
      <alignment horizontal="right"/>
      <protection/>
    </xf>
    <xf numFmtId="4" fontId="6" fillId="0" borderId="5" xfId="20" applyNumberFormat="1" applyFont="1" applyBorder="1" applyAlignment="1">
      <alignment horizontal="right"/>
      <protection/>
    </xf>
    <xf numFmtId="3" fontId="6" fillId="0" borderId="7" xfId="20" applyNumberFormat="1" applyFont="1" applyBorder="1" applyAlignment="1">
      <alignment horizontal="right"/>
      <protection/>
    </xf>
    <xf numFmtId="0" fontId="6" fillId="2" borderId="36" xfId="20" applyFill="1" applyBorder="1">
      <alignment/>
      <protection/>
    </xf>
    <xf numFmtId="0" fontId="8" fillId="2" borderId="37" xfId="20" applyFont="1" applyFill="1" applyBorder="1">
      <alignment/>
      <protection/>
    </xf>
    <xf numFmtId="0" fontId="6" fillId="2" borderId="37" xfId="20" applyFill="1" applyBorder="1">
      <alignment/>
      <protection/>
    </xf>
    <xf numFmtId="4" fontId="6" fillId="2" borderId="53" xfId="20" applyNumberFormat="1" applyFill="1" applyBorder="1">
      <alignment/>
      <protection/>
    </xf>
    <xf numFmtId="4" fontId="6" fillId="2" borderId="36" xfId="20" applyNumberFormat="1" applyFill="1" applyBorder="1">
      <alignment/>
      <protection/>
    </xf>
    <xf numFmtId="4" fontId="6" fillId="2" borderId="37" xfId="20" applyNumberFormat="1" applyFill="1" applyBorder="1">
      <alignment/>
      <protection/>
    </xf>
    <xf numFmtId="3" fontId="14" fillId="0" borderId="0" xfId="20" applyNumberFormat="1" applyFont="1">
      <alignment/>
      <protection/>
    </xf>
    <xf numFmtId="4" fontId="14" fillId="0" borderId="0" xfId="20" applyNumberFormat="1" applyFont="1">
      <alignment/>
      <protection/>
    </xf>
    <xf numFmtId="4" fontId="6" fillId="0" borderId="0" xfId="20" applyNumberFormat="1">
      <alignment/>
      <protection/>
    </xf>
    <xf numFmtId="0" fontId="6" fillId="0" borderId="0" xfId="21">
      <alignment/>
      <protection/>
    </xf>
    <xf numFmtId="0" fontId="16" fillId="0" borderId="0" xfId="21" applyFont="1" applyAlignment="1">
      <alignment horizontal="centerContinuous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Alignment="1">
      <alignment horizontal="right"/>
      <protection/>
    </xf>
    <xf numFmtId="0" fontId="14" fillId="0" borderId="42" xfId="21" applyFont="1" applyBorder="1" applyAlignment="1">
      <alignment horizontal="right"/>
      <protection/>
    </xf>
    <xf numFmtId="0" fontId="6" fillId="0" borderId="41" xfId="21" applyBorder="1" applyAlignment="1">
      <alignment horizontal="left"/>
      <protection/>
    </xf>
    <xf numFmtId="0" fontId="6" fillId="0" borderId="43" xfId="21" applyBorder="1">
      <alignment/>
      <protection/>
    </xf>
    <xf numFmtId="0" fontId="14" fillId="0" borderId="0" xfId="21" applyFont="1">
      <alignment/>
      <protection/>
    </xf>
    <xf numFmtId="0" fontId="6" fillId="0" borderId="0" xfId="21" applyAlignment="1">
      <alignment horizontal="right"/>
      <protection/>
    </xf>
    <xf numFmtId="49" fontId="14" fillId="3" borderId="52" xfId="21" applyNumberFormat="1" applyFont="1" applyFill="1" applyBorder="1">
      <alignment/>
      <protection/>
    </xf>
    <xf numFmtId="0" fontId="14" fillId="3" borderId="32" xfId="21" applyFont="1" applyFill="1" applyBorder="1" applyAlignment="1">
      <alignment horizontal="center"/>
      <protection/>
    </xf>
    <xf numFmtId="0" fontId="14" fillId="3" borderId="52" xfId="21" applyFont="1" applyFill="1" applyBorder="1" applyAlignment="1">
      <alignment horizontal="center"/>
      <protection/>
    </xf>
    <xf numFmtId="0" fontId="8" fillId="0" borderId="48" xfId="21" applyFont="1" applyBorder="1" applyAlignment="1">
      <alignment horizontal="center"/>
      <protection/>
    </xf>
    <xf numFmtId="49" fontId="8" fillId="0" borderId="48" xfId="21" applyNumberFormat="1" applyFont="1" applyBorder="1" applyAlignment="1">
      <alignment horizontal="left"/>
      <protection/>
    </xf>
    <xf numFmtId="0" fontId="8" fillId="0" borderId="48" xfId="21" applyFont="1" applyBorder="1">
      <alignment/>
      <protection/>
    </xf>
    <xf numFmtId="0" fontId="6" fillId="0" borderId="48" xfId="21" applyBorder="1" applyAlignment="1">
      <alignment horizontal="center"/>
      <protection/>
    </xf>
    <xf numFmtId="0" fontId="6" fillId="0" borderId="48" xfId="21" applyBorder="1" applyAlignment="1">
      <alignment horizontal="right"/>
      <protection/>
    </xf>
    <xf numFmtId="0" fontId="6" fillId="0" borderId="48" xfId="21" applyBorder="1">
      <alignment/>
      <protection/>
    </xf>
    <xf numFmtId="0" fontId="18" fillId="0" borderId="0" xfId="21" applyFont="1">
      <alignment/>
      <protection/>
    </xf>
    <xf numFmtId="0" fontId="6" fillId="0" borderId="48" xfId="21" applyFont="1" applyBorder="1" applyAlignment="1">
      <alignment horizontal="center" vertical="top"/>
      <protection/>
    </xf>
    <xf numFmtId="49" fontId="13" fillId="0" borderId="48" xfId="21" applyNumberFormat="1" applyFont="1" applyBorder="1" applyAlignment="1">
      <alignment horizontal="left" vertical="top"/>
      <protection/>
    </xf>
    <xf numFmtId="0" fontId="13" fillId="0" borderId="48" xfId="21" applyFont="1" applyBorder="1" applyAlignment="1">
      <alignment wrapText="1"/>
      <protection/>
    </xf>
    <xf numFmtId="49" fontId="13" fillId="0" borderId="48" xfId="21" applyNumberFormat="1" applyFont="1" applyBorder="1" applyAlignment="1">
      <alignment horizontal="center" shrinkToFit="1"/>
      <protection/>
    </xf>
    <xf numFmtId="4" fontId="13" fillId="0" borderId="48" xfId="21" applyNumberFormat="1" applyFont="1" applyBorder="1" applyAlignment="1">
      <alignment horizontal="right"/>
      <protection/>
    </xf>
    <xf numFmtId="4" fontId="13" fillId="5" borderId="48" xfId="21" applyNumberFormat="1" applyFont="1" applyFill="1" applyBorder="1" applyAlignment="1" applyProtection="1">
      <alignment horizontal="right"/>
      <protection locked="0"/>
    </xf>
    <xf numFmtId="4" fontId="13" fillId="0" borderId="48" xfId="21" applyNumberFormat="1" applyFont="1" applyBorder="1">
      <alignment/>
      <protection/>
    </xf>
    <xf numFmtId="0" fontId="14" fillId="0" borderId="48" xfId="21" applyFont="1" applyBorder="1" applyAlignment="1">
      <alignment horizontal="center"/>
      <protection/>
    </xf>
    <xf numFmtId="49" fontId="14" fillId="0" borderId="48" xfId="21" applyNumberFormat="1" applyFont="1" applyBorder="1" applyAlignment="1">
      <alignment horizontal="left"/>
      <protection/>
    </xf>
    <xf numFmtId="4" fontId="19" fillId="6" borderId="48" xfId="21" applyNumberFormat="1" applyFont="1" applyFill="1" applyBorder="1" applyAlignment="1">
      <alignment horizontal="right" wrapText="1"/>
      <protection/>
    </xf>
    <xf numFmtId="0" fontId="19" fillId="6" borderId="48" xfId="21" applyFont="1" applyFill="1" applyBorder="1" applyAlignment="1" applyProtection="1">
      <alignment horizontal="left" wrapText="1"/>
      <protection locked="0"/>
    </xf>
    <xf numFmtId="0" fontId="19" fillId="0" borderId="48" xfId="20" applyFont="1" applyBorder="1" applyAlignment="1">
      <alignment horizontal="right"/>
      <protection/>
    </xf>
    <xf numFmtId="0" fontId="21" fillId="0" borderId="0" xfId="21" applyFont="1" applyAlignment="1">
      <alignment wrapText="1"/>
      <protection/>
    </xf>
    <xf numFmtId="0" fontId="6" fillId="2" borderId="54" xfId="21" applyFill="1" applyBorder="1" applyAlignment="1">
      <alignment horizontal="center"/>
      <protection/>
    </xf>
    <xf numFmtId="49" fontId="10" fillId="2" borderId="54" xfId="21" applyNumberFormat="1" applyFont="1" applyFill="1" applyBorder="1" applyAlignment="1">
      <alignment horizontal="left"/>
      <protection/>
    </xf>
    <xf numFmtId="0" fontId="10" fillId="2" borderId="54" xfId="21" applyFont="1" applyFill="1" applyBorder="1">
      <alignment/>
      <protection/>
    </xf>
    <xf numFmtId="4" fontId="6" fillId="2" borderId="54" xfId="21" applyNumberFormat="1" applyFill="1" applyBorder="1" applyAlignment="1">
      <alignment horizontal="right"/>
      <protection/>
    </xf>
    <xf numFmtId="4" fontId="6" fillId="2" borderId="54" xfId="21" applyNumberFormat="1" applyFill="1" applyBorder="1" applyAlignment="1" applyProtection="1">
      <alignment horizontal="right"/>
      <protection locked="0"/>
    </xf>
    <xf numFmtId="4" fontId="8" fillId="2" borderId="54" xfId="21" applyNumberFormat="1" applyFont="1" applyFill="1" applyBorder="1">
      <alignment/>
      <protection/>
    </xf>
    <xf numFmtId="3" fontId="6" fillId="0" borderId="0" xfId="21" applyNumberFormat="1">
      <alignment/>
      <protection/>
    </xf>
    <xf numFmtId="0" fontId="6" fillId="0" borderId="48" xfId="21" applyBorder="1" applyAlignment="1" applyProtection="1">
      <alignment horizontal="right"/>
      <protection locked="0"/>
    </xf>
    <xf numFmtId="0" fontId="19" fillId="6" borderId="48" xfId="21" applyFont="1" applyFill="1" applyBorder="1" applyAlignment="1">
      <alignment horizontal="left" wrapText="1"/>
      <protection/>
    </xf>
    <xf numFmtId="0" fontId="22" fillId="0" borderId="0" xfId="21" applyFont="1">
      <alignment/>
      <protection/>
    </xf>
    <xf numFmtId="0" fontId="23" fillId="0" borderId="0" xfId="21" applyFont="1">
      <alignment/>
      <protection/>
    </xf>
    <xf numFmtId="3" fontId="23" fillId="0" borderId="0" xfId="21" applyNumberFormat="1" applyFont="1" applyAlignment="1">
      <alignment horizontal="right"/>
      <protection/>
    </xf>
    <xf numFmtId="4" fontId="23" fillId="0" borderId="0" xfId="21" applyNumberFormat="1" applyFont="1">
      <alignment/>
      <protection/>
    </xf>
    <xf numFmtId="0" fontId="19" fillId="0" borderId="48" xfId="21" applyFont="1" applyBorder="1" applyAlignment="1">
      <alignment horizontal="left" wrapText="1"/>
      <protection/>
    </xf>
    <xf numFmtId="3" fontId="0" fillId="0" borderId="52" xfId="0" applyNumberFormat="1" applyBorder="1"/>
    <xf numFmtId="49" fontId="25" fillId="0" borderId="0" xfId="22" applyNumberFormat="1" applyFont="1">
      <alignment/>
      <protection/>
    </xf>
    <xf numFmtId="4" fontId="24" fillId="0" borderId="0" xfId="22" applyNumberFormat="1">
      <alignment/>
      <protection/>
    </xf>
    <xf numFmtId="0" fontId="24" fillId="0" borderId="0" xfId="22">
      <alignment/>
      <protection/>
    </xf>
    <xf numFmtId="49" fontId="26" fillId="0" borderId="55" xfId="22" applyNumberFormat="1" applyFont="1" applyBorder="1" applyAlignment="1">
      <alignment horizontal="center" vertical="center" wrapText="1"/>
      <protection/>
    </xf>
    <xf numFmtId="4" fontId="26" fillId="0" borderId="46" xfId="22" applyNumberFormat="1" applyFont="1" applyBorder="1" applyAlignment="1">
      <alignment horizontal="center" vertical="center" wrapText="1"/>
      <protection/>
    </xf>
    <xf numFmtId="4" fontId="26" fillId="0" borderId="47" xfId="22" applyNumberFormat="1" applyFont="1" applyBorder="1" applyAlignment="1">
      <alignment horizontal="center" vertical="center" wrapText="1"/>
      <protection/>
    </xf>
    <xf numFmtId="49" fontId="27" fillId="0" borderId="51" xfId="22" applyNumberFormat="1" applyFont="1" applyBorder="1" applyAlignment="1">
      <alignment horizontal="left"/>
      <protection/>
    </xf>
    <xf numFmtId="4" fontId="27" fillId="0" borderId="56" xfId="22" applyNumberFormat="1" applyFont="1" applyBorder="1" applyAlignment="1">
      <alignment horizontal="right"/>
      <protection/>
    </xf>
    <xf numFmtId="4" fontId="27" fillId="0" borderId="57" xfId="22" applyNumberFormat="1" applyFont="1" applyBorder="1" applyAlignment="1">
      <alignment horizontal="right"/>
      <protection/>
    </xf>
    <xf numFmtId="49" fontId="28" fillId="0" borderId="58" xfId="22" applyNumberFormat="1" applyFont="1" applyBorder="1" applyAlignment="1">
      <alignment horizontal="left"/>
      <protection/>
    </xf>
    <xf numFmtId="4" fontId="28" fillId="0" borderId="52" xfId="22" applyNumberFormat="1" applyFont="1" applyBorder="1" applyAlignment="1">
      <alignment horizontal="right"/>
      <protection/>
    </xf>
    <xf numFmtId="4" fontId="28" fillId="0" borderId="59" xfId="22" applyNumberFormat="1" applyFont="1" applyBorder="1" applyAlignment="1">
      <alignment horizontal="right"/>
      <protection/>
    </xf>
    <xf numFmtId="49" fontId="29" fillId="0" borderId="58" xfId="22" applyNumberFormat="1" applyFont="1" applyBorder="1" applyAlignment="1">
      <alignment horizontal="left"/>
      <protection/>
    </xf>
    <xf numFmtId="4" fontId="29" fillId="0" borderId="52" xfId="22" applyNumberFormat="1" applyFont="1" applyBorder="1" applyAlignment="1">
      <alignment horizontal="right"/>
      <protection/>
    </xf>
    <xf numFmtId="4" fontId="29" fillId="0" borderId="59" xfId="22" applyNumberFormat="1" applyFont="1" applyBorder="1" applyAlignment="1">
      <alignment horizontal="right"/>
      <protection/>
    </xf>
    <xf numFmtId="49" fontId="28" fillId="0" borderId="58" xfId="22" applyNumberFormat="1" applyFont="1" applyBorder="1" applyAlignment="1">
      <alignment horizontal="left" wrapText="1"/>
      <protection/>
    </xf>
    <xf numFmtId="49" fontId="27" fillId="0" borderId="58" xfId="22" applyNumberFormat="1" applyFont="1" applyBorder="1" applyAlignment="1">
      <alignment horizontal="left" vertical="center"/>
      <protection/>
    </xf>
    <xf numFmtId="4" fontId="27" fillId="0" borderId="52" xfId="22" applyNumberFormat="1" applyFont="1" applyBorder="1" applyAlignment="1">
      <alignment horizontal="right"/>
      <protection/>
    </xf>
    <xf numFmtId="4" fontId="27" fillId="0" borderId="59" xfId="22" applyNumberFormat="1" applyFont="1" applyBorder="1" applyAlignment="1">
      <alignment horizontal="right"/>
      <protection/>
    </xf>
    <xf numFmtId="49" fontId="28" fillId="0" borderId="60" xfId="22" applyNumberFormat="1" applyFont="1" applyBorder="1" applyAlignment="1">
      <alignment horizontal="left"/>
      <protection/>
    </xf>
    <xf numFmtId="4" fontId="28" fillId="0" borderId="61" xfId="22" applyNumberFormat="1" applyFont="1" applyBorder="1" applyAlignment="1">
      <alignment horizontal="right"/>
      <protection/>
    </xf>
    <xf numFmtId="4" fontId="28" fillId="0" borderId="62" xfId="22" applyNumberFormat="1" applyFont="1" applyBorder="1" applyAlignment="1">
      <alignment horizontal="right"/>
      <protection/>
    </xf>
    <xf numFmtId="49" fontId="30" fillId="0" borderId="63" xfId="22" applyNumberFormat="1" applyFont="1" applyBorder="1" applyAlignment="1">
      <alignment horizontal="left"/>
      <protection/>
    </xf>
    <xf numFmtId="4" fontId="30" fillId="0" borderId="64" xfId="22" applyNumberFormat="1" applyFont="1" applyBorder="1" applyAlignment="1">
      <alignment horizontal="right"/>
      <protection/>
    </xf>
    <xf numFmtId="4" fontId="30" fillId="0" borderId="65" xfId="22" applyNumberFormat="1" applyFont="1" applyBorder="1" applyAlignment="1">
      <alignment horizontal="right"/>
      <protection/>
    </xf>
    <xf numFmtId="4" fontId="28" fillId="0" borderId="66" xfId="22" applyNumberFormat="1" applyFont="1" applyBorder="1" applyAlignment="1">
      <alignment horizontal="right"/>
      <protection/>
    </xf>
    <xf numFmtId="49" fontId="30" fillId="0" borderId="60" xfId="22" applyNumberFormat="1" applyFont="1" applyBorder="1" applyAlignment="1">
      <alignment horizontal="left"/>
      <protection/>
    </xf>
    <xf numFmtId="4" fontId="30" fillId="0" borderId="61" xfId="22" applyNumberFormat="1" applyFont="1" applyBorder="1" applyAlignment="1">
      <alignment horizontal="right"/>
      <protection/>
    </xf>
    <xf numFmtId="49" fontId="28" fillId="0" borderId="67" xfId="22" applyNumberFormat="1" applyFont="1" applyBorder="1" applyAlignment="1">
      <alignment horizontal="left"/>
      <protection/>
    </xf>
    <xf numFmtId="4" fontId="28" fillId="0" borderId="68" xfId="22" applyNumberFormat="1" applyFont="1" applyBorder="1" applyAlignment="1">
      <alignment horizontal="right"/>
      <protection/>
    </xf>
    <xf numFmtId="4" fontId="28" fillId="0" borderId="65" xfId="22" applyNumberFormat="1" applyFont="1" applyBorder="1" applyAlignment="1">
      <alignment horizontal="right"/>
      <protection/>
    </xf>
    <xf numFmtId="49" fontId="27" fillId="0" borderId="67" xfId="22" applyNumberFormat="1" applyFont="1" applyBorder="1" applyAlignment="1">
      <alignment horizontal="left"/>
      <protection/>
    </xf>
    <xf numFmtId="49" fontId="27" fillId="0" borderId="68" xfId="22" applyNumberFormat="1" applyFont="1" applyBorder="1" applyAlignment="1">
      <alignment horizontal="center"/>
      <protection/>
    </xf>
    <xf numFmtId="49" fontId="27" fillId="0" borderId="65" xfId="22" applyNumberFormat="1" applyFont="1" applyBorder="1" applyAlignment="1">
      <alignment horizontal="center" wrapText="1"/>
      <protection/>
    </xf>
    <xf numFmtId="49" fontId="28" fillId="0" borderId="69" xfId="22" applyNumberFormat="1" applyFont="1" applyBorder="1" applyAlignment="1">
      <alignment horizontal="left"/>
      <protection/>
    </xf>
    <xf numFmtId="4" fontId="28" fillId="0" borderId="70" xfId="22" applyNumberFormat="1" applyFont="1" applyBorder="1" applyAlignment="1">
      <alignment horizontal="right"/>
      <protection/>
    </xf>
    <xf numFmtId="4" fontId="28" fillId="0" borderId="71" xfId="22" applyNumberFormat="1" applyFont="1" applyBorder="1" applyAlignment="1">
      <alignment horizontal="right"/>
      <protection/>
    </xf>
    <xf numFmtId="49" fontId="24" fillId="0" borderId="0" xfId="22" applyNumberFormat="1">
      <alignment/>
      <protection/>
    </xf>
    <xf numFmtId="49" fontId="26" fillId="0" borderId="51" xfId="22" applyNumberFormat="1" applyFont="1" applyBorder="1" applyAlignment="1">
      <alignment horizontal="center" vertical="center" textRotation="90" wrapText="1"/>
      <protection/>
    </xf>
    <xf numFmtId="49" fontId="26" fillId="0" borderId="56" xfId="22" applyNumberFormat="1" applyFont="1" applyBorder="1" applyAlignment="1">
      <alignment horizontal="center" vertical="center" wrapText="1"/>
      <protection/>
    </xf>
    <xf numFmtId="4" fontId="26" fillId="0" borderId="56" xfId="22" applyNumberFormat="1" applyFont="1" applyBorder="1" applyAlignment="1">
      <alignment horizontal="center" vertical="center" textRotation="90" wrapText="1"/>
      <protection/>
    </xf>
    <xf numFmtId="4" fontId="26" fillId="0" borderId="57" xfId="22" applyNumberFormat="1" applyFont="1" applyBorder="1" applyAlignment="1">
      <alignment horizontal="center" vertical="center" textRotation="90" wrapText="1"/>
      <protection/>
    </xf>
    <xf numFmtId="0" fontId="24" fillId="0" borderId="72" xfId="22" applyBorder="1">
      <alignment/>
      <protection/>
    </xf>
    <xf numFmtId="0" fontId="24" fillId="0" borderId="68" xfId="22" applyBorder="1">
      <alignment/>
      <protection/>
    </xf>
    <xf numFmtId="49" fontId="30" fillId="0" borderId="58" xfId="22" applyNumberFormat="1" applyFont="1" applyBorder="1" applyAlignment="1">
      <alignment horizontal="left"/>
      <protection/>
    </xf>
    <xf numFmtId="49" fontId="30" fillId="0" borderId="52" xfId="22" applyNumberFormat="1" applyFont="1" applyBorder="1" applyAlignment="1">
      <alignment horizontal="left" wrapText="1"/>
      <protection/>
    </xf>
    <xf numFmtId="49" fontId="30" fillId="0" borderId="52" xfId="22" applyNumberFormat="1" applyFont="1" applyBorder="1" applyAlignment="1">
      <alignment horizontal="left"/>
      <protection/>
    </xf>
    <xf numFmtId="4" fontId="30" fillId="0" borderId="52" xfId="22" applyNumberFormat="1" applyFont="1" applyBorder="1" applyAlignment="1">
      <alignment horizontal="left"/>
      <protection/>
    </xf>
    <xf numFmtId="4" fontId="30" fillId="0" borderId="59" xfId="22" applyNumberFormat="1" applyFont="1" applyBorder="1" applyAlignment="1">
      <alignment horizontal="left"/>
      <protection/>
    </xf>
    <xf numFmtId="49" fontId="28" fillId="0" borderId="52" xfId="22" applyNumberFormat="1" applyFont="1" applyBorder="1" applyAlignment="1">
      <alignment horizontal="left" wrapText="1"/>
      <protection/>
    </xf>
    <xf numFmtId="49" fontId="28" fillId="0" borderId="52" xfId="22" applyNumberFormat="1" applyFont="1" applyBorder="1" applyAlignment="1">
      <alignment horizontal="left"/>
      <protection/>
    </xf>
    <xf numFmtId="4" fontId="28" fillId="7" borderId="52" xfId="22" applyNumberFormat="1" applyFont="1" applyFill="1" applyBorder="1" applyAlignment="1" applyProtection="1">
      <alignment horizontal="right"/>
      <protection locked="0"/>
    </xf>
    <xf numFmtId="4" fontId="28" fillId="0" borderId="52" xfId="22" applyNumberFormat="1" applyFont="1" applyBorder="1" applyAlignment="1">
      <alignment horizontal="left"/>
      <protection/>
    </xf>
    <xf numFmtId="4" fontId="28" fillId="0" borderId="52" xfId="22" applyNumberFormat="1" applyFont="1" applyBorder="1" applyAlignment="1" applyProtection="1">
      <alignment horizontal="left"/>
      <protection locked="0"/>
    </xf>
    <xf numFmtId="4" fontId="28" fillId="0" borderId="59" xfId="22" applyNumberFormat="1" applyFont="1" applyBorder="1" applyAlignment="1">
      <alignment horizontal="left"/>
      <protection/>
    </xf>
    <xf numFmtId="4" fontId="30" fillId="0" borderId="52" xfId="22" applyNumberFormat="1" applyFont="1" applyBorder="1" applyAlignment="1">
      <alignment horizontal="right"/>
      <protection/>
    </xf>
    <xf numFmtId="4" fontId="30" fillId="0" borderId="52" xfId="22" applyNumberFormat="1" applyFont="1" applyBorder="1" applyAlignment="1" applyProtection="1">
      <alignment horizontal="right"/>
      <protection locked="0"/>
    </xf>
    <xf numFmtId="4" fontId="29" fillId="0" borderId="52" xfId="22" applyNumberFormat="1" applyFont="1" applyBorder="1" applyAlignment="1" applyProtection="1">
      <alignment horizontal="right"/>
      <protection locked="0"/>
    </xf>
    <xf numFmtId="49" fontId="28" fillId="0" borderId="61" xfId="22" applyNumberFormat="1" applyFont="1" applyBorder="1" applyAlignment="1">
      <alignment horizontal="left" wrapText="1"/>
      <protection/>
    </xf>
    <xf numFmtId="49" fontId="28" fillId="0" borderId="61" xfId="22" applyNumberFormat="1" applyFont="1" applyBorder="1" applyAlignment="1">
      <alignment horizontal="left"/>
      <protection/>
    </xf>
    <xf numFmtId="4" fontId="28" fillId="0" borderId="61" xfId="22" applyNumberFormat="1" applyFont="1" applyBorder="1" applyAlignment="1">
      <alignment horizontal="left"/>
      <protection/>
    </xf>
    <xf numFmtId="4" fontId="28" fillId="0" borderId="61" xfId="22" applyNumberFormat="1" applyFont="1" applyBorder="1" applyAlignment="1" applyProtection="1">
      <alignment horizontal="left"/>
      <protection locked="0"/>
    </xf>
    <xf numFmtId="4" fontId="28" fillId="0" borderId="62" xfId="22" applyNumberFormat="1" applyFont="1" applyBorder="1" applyAlignment="1">
      <alignment horizontal="left"/>
      <protection/>
    </xf>
    <xf numFmtId="49" fontId="28" fillId="0" borderId="68" xfId="22" applyNumberFormat="1" applyFont="1" applyBorder="1" applyAlignment="1">
      <alignment horizontal="left" wrapText="1"/>
      <protection/>
    </xf>
    <xf numFmtId="49" fontId="28" fillId="0" borderId="68" xfId="22" applyNumberFormat="1" applyFont="1" applyBorder="1" applyAlignment="1">
      <alignment horizontal="left"/>
      <protection/>
    </xf>
    <xf numFmtId="4" fontId="28" fillId="0" borderId="68" xfId="22" applyNumberFormat="1" applyFont="1" applyBorder="1" applyAlignment="1">
      <alignment horizontal="left"/>
      <protection/>
    </xf>
    <xf numFmtId="4" fontId="28" fillId="0" borderId="68" xfId="22" applyNumberFormat="1" applyFont="1" applyBorder="1" applyAlignment="1" applyProtection="1">
      <alignment horizontal="left"/>
      <protection locked="0"/>
    </xf>
    <xf numFmtId="4" fontId="28" fillId="0" borderId="65" xfId="22" applyNumberFormat="1" applyFont="1" applyBorder="1" applyAlignment="1">
      <alignment horizontal="left"/>
      <protection/>
    </xf>
    <xf numFmtId="49" fontId="28" fillId="0" borderId="63" xfId="22" applyNumberFormat="1" applyFont="1" applyBorder="1" applyAlignment="1">
      <alignment horizontal="left"/>
      <protection/>
    </xf>
    <xf numFmtId="49" fontId="28" fillId="0" borderId="64" xfId="22" applyNumberFormat="1" applyFont="1" applyBorder="1" applyAlignment="1">
      <alignment horizontal="left" wrapText="1"/>
      <protection/>
    </xf>
    <xf numFmtId="49" fontId="28" fillId="0" borderId="64" xfId="22" applyNumberFormat="1" applyFont="1" applyBorder="1" applyAlignment="1">
      <alignment horizontal="left"/>
      <protection/>
    </xf>
    <xf numFmtId="4" fontId="28" fillId="0" borderId="64" xfId="22" applyNumberFormat="1" applyFont="1" applyBorder="1" applyAlignment="1">
      <alignment horizontal="left"/>
      <protection/>
    </xf>
    <xf numFmtId="4" fontId="28" fillId="0" borderId="64" xfId="22" applyNumberFormat="1" applyFont="1" applyBorder="1" applyAlignment="1" applyProtection="1">
      <alignment horizontal="left"/>
      <protection locked="0"/>
    </xf>
    <xf numFmtId="4" fontId="28" fillId="0" borderId="73" xfId="22" applyNumberFormat="1" applyFont="1" applyBorder="1" applyAlignment="1">
      <alignment horizontal="left"/>
      <protection/>
    </xf>
    <xf numFmtId="4" fontId="30" fillId="0" borderId="52" xfId="22" applyNumberFormat="1" applyFont="1" applyBorder="1" applyAlignment="1" applyProtection="1">
      <alignment horizontal="left"/>
      <protection locked="0"/>
    </xf>
    <xf numFmtId="49" fontId="31" fillId="0" borderId="58" xfId="22" applyNumberFormat="1" applyFont="1" applyBorder="1" applyAlignment="1">
      <alignment horizontal="left"/>
      <protection/>
    </xf>
    <xf numFmtId="49" fontId="31" fillId="0" borderId="52" xfId="22" applyNumberFormat="1" applyFont="1" applyBorder="1" applyAlignment="1">
      <alignment horizontal="left" wrapText="1"/>
      <protection/>
    </xf>
    <xf numFmtId="49" fontId="31" fillId="0" borderId="52" xfId="22" applyNumberFormat="1" applyFont="1" applyBorder="1" applyAlignment="1">
      <alignment horizontal="left"/>
      <protection/>
    </xf>
    <xf numFmtId="4" fontId="31" fillId="0" borderId="52" xfId="22" applyNumberFormat="1" applyFont="1" applyBorder="1" applyAlignment="1">
      <alignment horizontal="left"/>
      <protection/>
    </xf>
    <xf numFmtId="4" fontId="31" fillId="0" borderId="52" xfId="22" applyNumberFormat="1" applyFont="1" applyBorder="1" applyAlignment="1" applyProtection="1">
      <alignment horizontal="left"/>
      <protection locked="0"/>
    </xf>
    <xf numFmtId="4" fontId="31" fillId="0" borderId="59" xfId="22" applyNumberFormat="1" applyFont="1" applyBorder="1" applyAlignment="1">
      <alignment horizontal="left"/>
      <protection/>
    </xf>
    <xf numFmtId="49" fontId="30" fillId="0" borderId="74" xfId="22" applyNumberFormat="1" applyFont="1" applyBorder="1" applyAlignment="1">
      <alignment horizontal="left"/>
      <protection/>
    </xf>
    <xf numFmtId="49" fontId="30" fillId="0" borderId="75" xfId="22" applyNumberFormat="1" applyFont="1" applyBorder="1" applyAlignment="1">
      <alignment horizontal="left" wrapText="1"/>
      <protection/>
    </xf>
    <xf numFmtId="49" fontId="30" fillId="0" borderId="75" xfId="22" applyNumberFormat="1" applyFont="1" applyBorder="1" applyAlignment="1">
      <alignment horizontal="left"/>
      <protection/>
    </xf>
    <xf numFmtId="4" fontId="30" fillId="0" borderId="75" xfId="22" applyNumberFormat="1" applyFont="1" applyBorder="1" applyAlignment="1">
      <alignment horizontal="left"/>
      <protection/>
    </xf>
    <xf numFmtId="4" fontId="29" fillId="0" borderId="75" xfId="22" applyNumberFormat="1" applyFont="1" applyBorder="1" applyAlignment="1">
      <alignment horizontal="right"/>
      <protection/>
    </xf>
    <xf numFmtId="4" fontId="29" fillId="0" borderId="75" xfId="22" applyNumberFormat="1" applyFont="1" applyBorder="1" applyAlignment="1">
      <alignment horizontal="left"/>
      <protection/>
    </xf>
    <xf numFmtId="4" fontId="29" fillId="0" borderId="35" xfId="22" applyNumberFormat="1" applyFont="1" applyBorder="1" applyAlignment="1">
      <alignment horizontal="right"/>
      <protection/>
    </xf>
    <xf numFmtId="49" fontId="28" fillId="8" borderId="68" xfId="22" applyNumberFormat="1" applyFont="1" applyFill="1" applyBorder="1" applyAlignment="1">
      <alignment horizontal="left"/>
      <protection/>
    </xf>
    <xf numFmtId="49" fontId="28" fillId="8" borderId="68" xfId="22" applyNumberFormat="1" applyFont="1" applyFill="1" applyBorder="1" applyAlignment="1">
      <alignment horizontal="left" wrapText="1"/>
      <protection/>
    </xf>
    <xf numFmtId="4" fontId="28" fillId="8" borderId="68" xfId="22" applyNumberFormat="1" applyFont="1" applyFill="1" applyBorder="1" applyAlignment="1">
      <alignment horizontal="left"/>
      <protection/>
    </xf>
    <xf numFmtId="49" fontId="27" fillId="0" borderId="52" xfId="22" applyNumberFormat="1" applyFont="1" applyBorder="1" applyAlignment="1">
      <alignment horizontal="left"/>
      <protection/>
    </xf>
    <xf numFmtId="49" fontId="32" fillId="0" borderId="52" xfId="22" applyNumberFormat="1" applyFont="1" applyBorder="1" applyAlignment="1">
      <alignment horizontal="left"/>
      <protection/>
    </xf>
    <xf numFmtId="49" fontId="29" fillId="0" borderId="76" xfId="22" applyNumberFormat="1" applyFont="1" applyBorder="1" applyAlignment="1">
      <alignment horizontal="left"/>
      <protection/>
    </xf>
    <xf numFmtId="49" fontId="28" fillId="0" borderId="76" xfId="22" applyNumberFormat="1" applyFont="1" applyBorder="1" applyAlignment="1">
      <alignment horizontal="left"/>
      <protection/>
    </xf>
    <xf numFmtId="49" fontId="29" fillId="7" borderId="52" xfId="22" applyNumberFormat="1" applyFont="1" applyFill="1" applyBorder="1" applyAlignment="1" applyProtection="1">
      <alignment horizontal="left"/>
      <protection locked="0"/>
    </xf>
    <xf numFmtId="49" fontId="29" fillId="0" borderId="52" xfId="22" applyNumberFormat="1" applyFont="1" applyBorder="1" applyAlignment="1">
      <alignment horizontal="left"/>
      <protection/>
    </xf>
    <xf numFmtId="0" fontId="0" fillId="0" borderId="51" xfId="0" applyBorder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3" fontId="0" fillId="0" borderId="59" xfId="0" applyNumberFormat="1" applyBorder="1"/>
    <xf numFmtId="0" fontId="2" fillId="0" borderId="55" xfId="0" applyFont="1" applyBorder="1"/>
    <xf numFmtId="3" fontId="0" fillId="0" borderId="46" xfId="0" applyNumberFormat="1" applyBorder="1"/>
    <xf numFmtId="3" fontId="5" fillId="0" borderId="47" xfId="0" applyNumberFormat="1" applyFont="1" applyBorder="1"/>
    <xf numFmtId="0" fontId="33" fillId="0" borderId="0" xfId="0" applyFont="1"/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52" xfId="0" applyBorder="1"/>
    <xf numFmtId="0" fontId="0" fillId="5" borderId="52" xfId="0" applyFill="1" applyBorder="1" applyProtection="1">
      <protection locked="0"/>
    </xf>
    <xf numFmtId="0" fontId="0" fillId="0" borderId="51" xfId="0" applyBorder="1" applyAlignment="1">
      <alignment horizontal="center"/>
    </xf>
    <xf numFmtId="0" fontId="0" fillId="0" borderId="56" xfId="0" applyBorder="1"/>
    <xf numFmtId="0" fontId="0" fillId="5" borderId="56" xfId="0" applyFill="1" applyBorder="1" applyProtection="1">
      <protection locked="0"/>
    </xf>
    <xf numFmtId="0" fontId="0" fillId="5" borderId="57" xfId="0" applyFill="1" applyBorder="1" applyProtection="1">
      <protection locked="0"/>
    </xf>
    <xf numFmtId="0" fontId="0" fillId="0" borderId="58" xfId="0" applyBorder="1" applyAlignment="1">
      <alignment horizontal="center"/>
    </xf>
    <xf numFmtId="0" fontId="0" fillId="5" borderId="59" xfId="0" applyFill="1" applyBorder="1" applyProtection="1">
      <protection locked="0"/>
    </xf>
    <xf numFmtId="0" fontId="0" fillId="0" borderId="74" xfId="0" applyBorder="1" applyAlignment="1">
      <alignment horizontal="center"/>
    </xf>
    <xf numFmtId="0" fontId="0" fillId="5" borderId="75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2" fillId="0" borderId="77" xfId="0" applyFont="1" applyBorder="1" applyAlignment="1">
      <alignment horizontal="center"/>
    </xf>
    <xf numFmtId="0" fontId="2" fillId="0" borderId="78" xfId="0" applyFont="1" applyBorder="1"/>
    <xf numFmtId="0" fontId="2" fillId="0" borderId="79" xfId="0" applyFont="1" applyBorder="1"/>
    <xf numFmtId="0" fontId="0" fillId="0" borderId="52" xfId="0" applyFill="1" applyBorder="1"/>
    <xf numFmtId="0" fontId="0" fillId="0" borderId="75" xfId="0" applyFill="1" applyBorder="1"/>
    <xf numFmtId="3" fontId="5" fillId="0" borderId="46" xfId="0" applyNumberFormat="1" applyFont="1" applyBorder="1"/>
    <xf numFmtId="49" fontId="36" fillId="9" borderId="68" xfId="0" applyNumberFormat="1" applyFont="1" applyFill="1" applyBorder="1" applyAlignment="1" applyProtection="1">
      <alignment horizontal="left"/>
      <protection locked="0"/>
    </xf>
    <xf numFmtId="0" fontId="0" fillId="0" borderId="68" xfId="0" applyBorder="1" applyProtection="1">
      <protection locked="0"/>
    </xf>
    <xf numFmtId="0" fontId="0" fillId="0" borderId="0" xfId="0" applyProtection="1">
      <protection locked="0"/>
    </xf>
    <xf numFmtId="49" fontId="37" fillId="10" borderId="68" xfId="0" applyNumberFormat="1" applyFont="1" applyFill="1" applyBorder="1" applyAlignment="1" applyProtection="1">
      <alignment horizontal="left"/>
      <protection locked="0"/>
    </xf>
    <xf numFmtId="49" fontId="38" fillId="11" borderId="68" xfId="0" applyNumberFormat="1" applyFont="1" applyFill="1" applyBorder="1" applyAlignment="1" applyProtection="1">
      <alignment horizontal="left" wrapText="1"/>
      <protection locked="0"/>
    </xf>
    <xf numFmtId="49" fontId="38" fillId="11" borderId="68" xfId="0" applyNumberFormat="1" applyFont="1" applyFill="1" applyBorder="1" applyAlignment="1" applyProtection="1">
      <alignment horizontal="left"/>
      <protection locked="0"/>
    </xf>
    <xf numFmtId="49" fontId="36" fillId="12" borderId="68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36" fillId="9" borderId="68" xfId="0" applyNumberFormat="1" applyFont="1" applyFill="1" applyBorder="1" applyAlignment="1">
      <alignment horizontal="left"/>
    </xf>
    <xf numFmtId="4" fontId="36" fillId="9" borderId="68" xfId="0" applyNumberFormat="1" applyFont="1" applyFill="1" applyBorder="1" applyAlignment="1">
      <alignment horizontal="left"/>
    </xf>
    <xf numFmtId="0" fontId="0" fillId="0" borderId="68" xfId="0" applyBorder="1"/>
    <xf numFmtId="49" fontId="38" fillId="11" borderId="68" xfId="0" applyNumberFormat="1" applyFont="1" applyFill="1" applyBorder="1" applyAlignment="1">
      <alignment horizontal="left"/>
    </xf>
    <xf numFmtId="4" fontId="38" fillId="11" borderId="68" xfId="0" applyNumberFormat="1" applyFont="1" applyFill="1" applyBorder="1" applyAlignment="1">
      <alignment horizontal="right"/>
    </xf>
    <xf numFmtId="49" fontId="36" fillId="12" borderId="68" xfId="0" applyNumberFormat="1" applyFont="1" applyFill="1" applyBorder="1" applyAlignment="1">
      <alignment horizontal="left"/>
    </xf>
    <xf numFmtId="4" fontId="36" fillId="12" borderId="68" xfId="0" applyNumberFormat="1" applyFont="1" applyFill="1" applyBorder="1" applyAlignment="1">
      <alignment horizontal="right"/>
    </xf>
    <xf numFmtId="49" fontId="39" fillId="13" borderId="68" xfId="0" applyNumberFormat="1" applyFont="1" applyFill="1" applyBorder="1" applyAlignment="1">
      <alignment horizontal="left"/>
    </xf>
    <xf numFmtId="4" fontId="39" fillId="13" borderId="68" xfId="0" applyNumberFormat="1" applyFont="1" applyFill="1" applyBorder="1" applyAlignment="1">
      <alignment horizontal="right"/>
    </xf>
    <xf numFmtId="49" fontId="37" fillId="10" borderId="68" xfId="0" applyNumberFormat="1" applyFont="1" applyFill="1" applyBorder="1" applyAlignment="1">
      <alignment horizontal="left"/>
    </xf>
    <xf numFmtId="4" fontId="37" fillId="10" borderId="68" xfId="0" applyNumberFormat="1" applyFont="1" applyFill="1" applyBorder="1" applyAlignment="1">
      <alignment horizontal="right"/>
    </xf>
    <xf numFmtId="49" fontId="38" fillId="11" borderId="68" xfId="0" applyNumberFormat="1" applyFont="1" applyFill="1" applyBorder="1" applyAlignment="1">
      <alignment horizontal="center"/>
    </xf>
    <xf numFmtId="49" fontId="0" fillId="0" borderId="0" xfId="0" applyNumberFormat="1"/>
    <xf numFmtId="4" fontId="0" fillId="0" borderId="0" xfId="0" applyNumberFormat="1"/>
    <xf numFmtId="4" fontId="36" fillId="9" borderId="68" xfId="0" applyNumberFormat="1" applyFont="1" applyFill="1" applyBorder="1" applyAlignment="1" applyProtection="1">
      <alignment horizontal="left"/>
      <protection locked="0"/>
    </xf>
    <xf numFmtId="49" fontId="40" fillId="14" borderId="68" xfId="0" applyNumberFormat="1" applyFont="1" applyFill="1" applyBorder="1" applyAlignment="1">
      <alignment horizontal="left"/>
    </xf>
    <xf numFmtId="4" fontId="40" fillId="14" borderId="68" xfId="0" applyNumberFormat="1" applyFont="1" applyFill="1" applyBorder="1" applyAlignment="1">
      <alignment horizontal="right"/>
    </xf>
    <xf numFmtId="4" fontId="40" fillId="14" borderId="68" xfId="0" applyNumberFormat="1" applyFont="1" applyFill="1" applyBorder="1" applyAlignment="1" applyProtection="1">
      <alignment horizontal="right"/>
      <protection locked="0"/>
    </xf>
    <xf numFmtId="49" fontId="40" fillId="14" borderId="68" xfId="0" applyNumberFormat="1" applyFont="1" applyFill="1" applyBorder="1" applyAlignment="1">
      <alignment horizontal="left" wrapText="1"/>
    </xf>
    <xf numFmtId="4" fontId="37" fillId="10" borderId="68" xfId="0" applyNumberFormat="1" applyFont="1" applyFill="1" applyBorder="1" applyAlignment="1" applyProtection="1">
      <alignment horizontal="right"/>
      <protection locked="0"/>
    </xf>
    <xf numFmtId="4" fontId="36" fillId="12" borderId="68" xfId="0" applyNumberFormat="1" applyFont="1" applyFill="1" applyBorder="1" applyAlignment="1" applyProtection="1">
      <alignment horizontal="right"/>
      <protection locked="0"/>
    </xf>
    <xf numFmtId="4" fontId="38" fillId="11" borderId="68" xfId="0" applyNumberFormat="1" applyFont="1" applyFill="1" applyBorder="1" applyAlignment="1" applyProtection="1">
      <alignment horizontal="right"/>
      <protection locked="0"/>
    </xf>
    <xf numFmtId="49" fontId="41" fillId="14" borderId="68" xfId="0" applyNumberFormat="1" applyFont="1" applyFill="1" applyBorder="1" applyAlignment="1">
      <alignment horizontal="left"/>
    </xf>
    <xf numFmtId="4" fontId="41" fillId="14" borderId="68" xfId="0" applyNumberFormat="1" applyFont="1" applyFill="1" applyBorder="1" applyAlignment="1">
      <alignment horizontal="right"/>
    </xf>
    <xf numFmtId="4" fontId="41" fillId="14" borderId="68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9" fontId="39" fillId="5" borderId="68" xfId="0" applyNumberFormat="1" applyFont="1" applyFill="1" applyBorder="1" applyAlignment="1" applyProtection="1">
      <alignment horizontal="left"/>
      <protection locked="0"/>
    </xf>
    <xf numFmtId="49" fontId="39" fillId="13" borderId="68" xfId="0" applyNumberFormat="1" applyFont="1" applyFill="1" applyBorder="1" applyAlignment="1" applyProtection="1">
      <alignment horizontal="left"/>
      <protection/>
    </xf>
    <xf numFmtId="49" fontId="0" fillId="0" borderId="0" xfId="0" applyNumberFormat="1" applyProtection="1">
      <protection/>
    </xf>
    <xf numFmtId="49" fontId="36" fillId="9" borderId="68" xfId="0" applyNumberFormat="1" applyFont="1" applyFill="1" applyBorder="1" applyAlignment="1" applyProtection="1">
      <alignment horizontal="left"/>
      <protection/>
    </xf>
    <xf numFmtId="49" fontId="36" fillId="9" borderId="68" xfId="0" applyNumberFormat="1" applyFont="1" applyFill="1" applyBorder="1" applyAlignment="1" applyProtection="1">
      <alignment horizontal="left" wrapText="1"/>
      <protection/>
    </xf>
    <xf numFmtId="4" fontId="36" fillId="5" borderId="68" xfId="0" applyNumberFormat="1" applyFont="1" applyFill="1" applyBorder="1" applyAlignment="1" applyProtection="1">
      <alignment horizontal="right"/>
      <protection locked="0"/>
    </xf>
    <xf numFmtId="0" fontId="42" fillId="0" borderId="0" xfId="0" applyFont="1"/>
    <xf numFmtId="0" fontId="5" fillId="0" borderId="0" xfId="0" applyFont="1"/>
    <xf numFmtId="0" fontId="43" fillId="0" borderId="0" xfId="0" applyFont="1" applyAlignment="1">
      <alignment horizontal="left" wrapText="1"/>
    </xf>
    <xf numFmtId="0" fontId="35" fillId="0" borderId="0" xfId="0" applyFont="1"/>
    <xf numFmtId="0" fontId="35" fillId="0" borderId="75" xfId="0" applyFont="1" applyBorder="1"/>
    <xf numFmtId="0" fontId="35" fillId="0" borderId="35" xfId="0" applyFont="1" applyBorder="1"/>
    <xf numFmtId="4" fontId="44" fillId="0" borderId="56" xfId="0" applyNumberFormat="1" applyFont="1" applyBorder="1"/>
    <xf numFmtId="4" fontId="44" fillId="0" borderId="57" xfId="0" applyNumberFormat="1" applyFont="1" applyBorder="1"/>
    <xf numFmtId="4" fontId="44" fillId="0" borderId="52" xfId="0" applyNumberFormat="1" applyFont="1" applyBorder="1"/>
    <xf numFmtId="4" fontId="44" fillId="0" borderId="59" xfId="0" applyNumberFormat="1" applyFont="1" applyBorder="1"/>
    <xf numFmtId="4" fontId="44" fillId="0" borderId="75" xfId="0" applyNumberFormat="1" applyFont="1" applyBorder="1"/>
    <xf numFmtId="4" fontId="44" fillId="0" borderId="35" xfId="0" applyNumberFormat="1" applyFont="1" applyBorder="1"/>
    <xf numFmtId="0" fontId="44" fillId="0" borderId="0" xfId="0" applyFont="1"/>
    <xf numFmtId="4" fontId="44" fillId="0" borderId="0" xfId="0" applyNumberFormat="1" applyFont="1"/>
    <xf numFmtId="4" fontId="5" fillId="0" borderId="56" xfId="0" applyNumberFormat="1" applyFont="1" applyBorder="1"/>
    <xf numFmtId="4" fontId="5" fillId="0" borderId="57" xfId="0" applyNumberFormat="1" applyFont="1" applyBorder="1"/>
    <xf numFmtId="4" fontId="5" fillId="0" borderId="75" xfId="0" applyNumberFormat="1" applyFont="1" applyBorder="1"/>
    <xf numFmtId="4" fontId="5" fillId="0" borderId="35" xfId="0" applyNumberFormat="1" applyFont="1" applyBorder="1"/>
    <xf numFmtId="0" fontId="2" fillId="15" borderId="52" xfId="0" applyFont="1" applyFill="1" applyBorder="1" applyAlignment="1">
      <alignment horizontal="center" vertical="top" wrapText="1"/>
    </xf>
    <xf numFmtId="0" fontId="0" fillId="5" borderId="52" xfId="0" applyFill="1" applyBorder="1" applyAlignment="1" applyProtection="1">
      <alignment vertical="top"/>
      <protection locked="0"/>
    </xf>
    <xf numFmtId="0" fontId="45" fillId="0" borderId="0" xfId="0" applyFont="1" applyAlignment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46" fillId="0" borderId="0" xfId="0" applyFont="1" applyAlignment="1">
      <alignment horizontal="left" vertical="center" indent="6"/>
    </xf>
    <xf numFmtId="0" fontId="2" fillId="16" borderId="52" xfId="0" applyFont="1" applyFill="1" applyBorder="1" applyAlignment="1">
      <alignment horizontal="center" vertical="top"/>
    </xf>
    <xf numFmtId="0" fontId="2" fillId="16" borderId="52" xfId="0" applyFont="1" applyFill="1" applyBorder="1" applyAlignment="1">
      <alignment horizontal="center"/>
    </xf>
    <xf numFmtId="0" fontId="0" fillId="17" borderId="52" xfId="0" applyFill="1" applyBorder="1" applyAlignment="1">
      <alignment wrapText="1"/>
    </xf>
    <xf numFmtId="0" fontId="0" fillId="0" borderId="32" xfId="0" applyBorder="1"/>
    <xf numFmtId="0" fontId="0" fillId="0" borderId="32" xfId="0" applyBorder="1" applyAlignment="1">
      <alignment wrapText="1"/>
    </xf>
    <xf numFmtId="4" fontId="36" fillId="12" borderId="68" xfId="0" applyNumberFormat="1" applyFont="1" applyFill="1" applyBorder="1" applyAlignment="1" applyProtection="1">
      <alignment horizontal="right"/>
      <protection/>
    </xf>
    <xf numFmtId="0" fontId="2" fillId="0" borderId="74" xfId="0" applyFont="1" applyBorder="1"/>
    <xf numFmtId="3" fontId="0" fillId="0" borderId="75" xfId="0" applyNumberFormat="1" applyBorder="1"/>
    <xf numFmtId="3" fontId="0" fillId="0" borderId="35" xfId="0" applyNumberFormat="1" applyBorder="1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12" fillId="5" borderId="0" xfId="0" applyFont="1" applyFill="1" applyAlignment="1">
      <alignment vertical="top" wrapText="1"/>
    </xf>
    <xf numFmtId="0" fontId="6" fillId="0" borderId="0" xfId="20" applyAlignment="1">
      <alignment horizontal="left" wrapText="1"/>
      <protection/>
    </xf>
    <xf numFmtId="0" fontId="11" fillId="0" borderId="18" xfId="20" applyFont="1" applyBorder="1" applyAlignment="1">
      <alignment horizontal="left"/>
      <protection/>
    </xf>
    <xf numFmtId="0" fontId="11" fillId="0" borderId="32" xfId="20" applyFont="1" applyBorder="1" applyAlignment="1">
      <alignment horizontal="left"/>
      <protection/>
    </xf>
    <xf numFmtId="0" fontId="8" fillId="0" borderId="80" xfId="20" applyFont="1" applyBorder="1" applyAlignment="1">
      <alignment horizontal="left"/>
      <protection/>
    </xf>
    <xf numFmtId="0" fontId="8" fillId="0" borderId="5" xfId="20" applyFont="1" applyBorder="1" applyAlignment="1">
      <alignment horizontal="left"/>
      <protection/>
    </xf>
    <xf numFmtId="0" fontId="8" fillId="0" borderId="7" xfId="20" applyFont="1" applyBorder="1" applyAlignment="1">
      <alignment horizontal="left"/>
      <protection/>
    </xf>
    <xf numFmtId="0" fontId="13" fillId="0" borderId="0" xfId="20" applyFont="1" applyAlignment="1">
      <alignment horizontal="left" vertical="top" wrapText="1"/>
      <protection/>
    </xf>
    <xf numFmtId="0" fontId="6" fillId="0" borderId="81" xfId="21" applyBorder="1" applyAlignment="1">
      <alignment horizontal="center"/>
      <protection/>
    </xf>
    <xf numFmtId="0" fontId="6" fillId="0" borderId="82" xfId="21" applyBorder="1" applyAlignment="1">
      <alignment horizontal="center"/>
      <protection/>
    </xf>
    <xf numFmtId="0" fontId="6" fillId="0" borderId="83" xfId="21" applyBorder="1" applyAlignment="1">
      <alignment horizontal="center"/>
      <protection/>
    </xf>
    <xf numFmtId="0" fontId="6" fillId="0" borderId="84" xfId="21" applyBorder="1" applyAlignment="1">
      <alignment horizontal="center"/>
      <protection/>
    </xf>
    <xf numFmtId="0" fontId="6" fillId="0" borderId="85" xfId="21" applyBorder="1" applyAlignment="1">
      <alignment horizontal="left"/>
      <protection/>
    </xf>
    <xf numFmtId="0" fontId="6" fillId="0" borderId="44" xfId="21" applyBorder="1" applyAlignment="1">
      <alignment horizontal="left"/>
      <protection/>
    </xf>
    <xf numFmtId="0" fontId="6" fillId="0" borderId="86" xfId="21" applyBorder="1" applyAlignment="1">
      <alignment horizontal="left"/>
      <protection/>
    </xf>
    <xf numFmtId="3" fontId="8" fillId="2" borderId="37" xfId="20" applyNumberFormat="1" applyFont="1" applyFill="1" applyBorder="1" applyAlignment="1">
      <alignment horizontal="right"/>
      <protection/>
    </xf>
    <xf numFmtId="3" fontId="8" fillId="2" borderId="53" xfId="20" applyNumberFormat="1" applyFont="1" applyFill="1" applyBorder="1" applyAlignment="1">
      <alignment horizontal="right"/>
      <protection/>
    </xf>
    <xf numFmtId="49" fontId="19" fillId="6" borderId="16" xfId="21" applyNumberFormat="1" applyFont="1" applyFill="1" applyBorder="1" applyAlignment="1">
      <alignment horizontal="left" wrapText="1"/>
      <protection/>
    </xf>
    <xf numFmtId="49" fontId="20" fillId="0" borderId="0" xfId="20" applyNumberFormat="1" applyFont="1" applyAlignment="1">
      <alignment horizontal="left" wrapText="1"/>
      <protection/>
    </xf>
    <xf numFmtId="0" fontId="15" fillId="0" borderId="0" xfId="21" applyFont="1" applyAlignment="1">
      <alignment horizontal="center"/>
      <protection/>
    </xf>
    <xf numFmtId="49" fontId="6" fillId="0" borderId="83" xfId="21" applyNumberFormat="1" applyBorder="1" applyAlignment="1">
      <alignment horizontal="center"/>
      <protection/>
    </xf>
    <xf numFmtId="0" fontId="6" fillId="0" borderId="85" xfId="21" applyBorder="1" applyAlignment="1">
      <alignment horizontal="center" shrinkToFit="1"/>
      <protection/>
    </xf>
    <xf numFmtId="0" fontId="6" fillId="0" borderId="44" xfId="21" applyBorder="1" applyAlignment="1">
      <alignment horizontal="center" shrinkToFit="1"/>
      <protection/>
    </xf>
    <xf numFmtId="0" fontId="6" fillId="0" borderId="86" xfId="21" applyBorder="1" applyAlignment="1">
      <alignment horizontal="center" shrinkToFit="1"/>
      <protection/>
    </xf>
    <xf numFmtId="0" fontId="2" fillId="18" borderId="87" xfId="0" applyFont="1" applyFill="1" applyBorder="1" applyAlignment="1">
      <alignment horizontal="center" vertical="top" wrapText="1"/>
    </xf>
    <xf numFmtId="0" fontId="2" fillId="18" borderId="48" xfId="0" applyFont="1" applyFill="1" applyBorder="1" applyAlignment="1">
      <alignment horizontal="center" vertical="top" wrapText="1"/>
    </xf>
    <xf numFmtId="0" fontId="2" fillId="18" borderId="54" xfId="0" applyFont="1" applyFill="1" applyBorder="1" applyAlignment="1">
      <alignment horizontal="center" vertical="top" wrapText="1"/>
    </xf>
    <xf numFmtId="0" fontId="47" fillId="0" borderId="87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47" fillId="0" borderId="54" xfId="0" applyFont="1" applyBorder="1" applyAlignment="1">
      <alignment horizontal="center" vertical="top"/>
    </xf>
    <xf numFmtId="0" fontId="0" fillId="5" borderId="87" xfId="0" applyFill="1" applyBorder="1" applyAlignment="1" applyProtection="1">
      <alignment horizontal="left" vertical="top"/>
      <protection locked="0"/>
    </xf>
    <xf numFmtId="0" fontId="0" fillId="5" borderId="48" xfId="0" applyFill="1" applyBorder="1" applyAlignment="1" applyProtection="1">
      <alignment horizontal="left" vertical="top"/>
      <protection locked="0"/>
    </xf>
    <xf numFmtId="0" fontId="0" fillId="5" borderId="54" xfId="0" applyFill="1" applyBorder="1" applyAlignment="1" applyProtection="1">
      <alignment horizontal="left" vertical="top"/>
      <protection locked="0"/>
    </xf>
    <xf numFmtId="0" fontId="0" fillId="5" borderId="87" xfId="0" applyFill="1" applyBorder="1" applyAlignment="1" applyProtection="1">
      <alignment horizontal="center" vertical="top"/>
      <protection/>
    </xf>
    <xf numFmtId="0" fontId="0" fillId="5" borderId="48" xfId="0" applyFill="1" applyBorder="1" applyAlignment="1" applyProtection="1">
      <alignment horizontal="center" vertical="top"/>
      <protection/>
    </xf>
    <xf numFmtId="0" fontId="0" fillId="5" borderId="54" xfId="0" applyFill="1" applyBorder="1" applyAlignment="1" applyProtection="1">
      <alignment horizontal="center" vertical="top"/>
      <protection/>
    </xf>
    <xf numFmtId="0" fontId="0" fillId="5" borderId="87" xfId="0" applyFill="1" applyBorder="1" applyAlignment="1" applyProtection="1">
      <alignment horizontal="center" vertical="top"/>
      <protection locked="0"/>
    </xf>
    <xf numFmtId="0" fontId="0" fillId="5" borderId="48" xfId="0" applyFill="1" applyBorder="1" applyAlignment="1" applyProtection="1">
      <alignment horizontal="center" vertical="top"/>
      <protection locked="0"/>
    </xf>
    <xf numFmtId="0" fontId="0" fillId="5" borderId="54" xfId="0" applyFill="1" applyBorder="1" applyAlignment="1" applyProtection="1">
      <alignment horizontal="center" vertical="top"/>
      <protection locked="0"/>
    </xf>
    <xf numFmtId="0" fontId="2" fillId="16" borderId="87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19" borderId="87" xfId="0" applyFont="1" applyFill="1" applyBorder="1" applyAlignment="1">
      <alignment horizontal="center" vertical="top"/>
    </xf>
    <xf numFmtId="0" fontId="2" fillId="19" borderId="48" xfId="0" applyFont="1" applyFill="1" applyBorder="1" applyAlignment="1">
      <alignment horizontal="center" vertical="top"/>
    </xf>
    <xf numFmtId="0" fontId="2" fillId="19" borderId="54" xfId="0" applyFont="1" applyFill="1" applyBorder="1" applyAlignment="1">
      <alignment horizontal="center" vertical="top"/>
    </xf>
    <xf numFmtId="0" fontId="2" fillId="16" borderId="52" xfId="0" applyFont="1" applyFill="1" applyBorder="1" applyAlignment="1">
      <alignment horizontal="center" vertical="top"/>
    </xf>
    <xf numFmtId="0" fontId="2" fillId="16" borderId="54" xfId="0" applyFont="1" applyFill="1" applyBorder="1" applyAlignment="1">
      <alignment horizontal="center" vertical="top"/>
    </xf>
    <xf numFmtId="0" fontId="2" fillId="16" borderId="52" xfId="0" applyFont="1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2" fillId="16" borderId="54" xfId="0" applyFont="1" applyFill="1" applyBorder="1" applyAlignment="1">
      <alignment horizontal="center" vertical="top" wrapText="1"/>
    </xf>
    <xf numFmtId="0" fontId="2" fillId="16" borderId="87" xfId="0" applyFont="1" applyFill="1" applyBorder="1" applyAlignment="1" applyProtection="1">
      <alignment horizontal="center" vertical="top" wrapText="1"/>
      <protection/>
    </xf>
    <xf numFmtId="0" fontId="2" fillId="16" borderId="54" xfId="0" applyFont="1" applyFill="1" applyBorder="1" applyAlignment="1" applyProtection="1">
      <alignment horizontal="center" vertical="top" wrapText="1"/>
      <protection/>
    </xf>
    <xf numFmtId="0" fontId="2" fillId="15" borderId="87" xfId="0" applyFont="1" applyFill="1" applyBorder="1" applyAlignment="1">
      <alignment horizontal="center" wrapText="1"/>
    </xf>
    <xf numFmtId="0" fontId="2" fillId="15" borderId="54" xfId="0" applyFont="1" applyFill="1" applyBorder="1" applyAlignment="1">
      <alignment horizontal="center"/>
    </xf>
    <xf numFmtId="0" fontId="45" fillId="17" borderId="19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left" vertical="top" wrapText="1"/>
    </xf>
    <xf numFmtId="0" fontId="0" fillId="17" borderId="19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4" fillId="0" borderId="58" xfId="0" applyFont="1" applyBorder="1"/>
    <xf numFmtId="0" fontId="44" fillId="0" borderId="52" xfId="0" applyFont="1" applyBorder="1"/>
    <xf numFmtId="0" fontId="44" fillId="0" borderId="74" xfId="0" applyFont="1" applyBorder="1" applyAlignment="1">
      <alignment wrapText="1"/>
    </xf>
    <xf numFmtId="0" fontId="44" fillId="0" borderId="75" xfId="0" applyFont="1" applyBorder="1" applyAlignment="1">
      <alignment wrapText="1"/>
    </xf>
    <xf numFmtId="0" fontId="35" fillId="0" borderId="51" xfId="0" applyFont="1" applyBorder="1"/>
    <xf numFmtId="0" fontId="35" fillId="0" borderId="56" xfId="0" applyFont="1" applyBorder="1"/>
    <xf numFmtId="0" fontId="35" fillId="0" borderId="74" xfId="0" applyFont="1" applyBorder="1"/>
    <xf numFmtId="0" fontId="35" fillId="0" borderId="75" xfId="0" applyFont="1" applyBorder="1"/>
    <xf numFmtId="0" fontId="2" fillId="15" borderId="52" xfId="0" applyFont="1" applyFill="1" applyBorder="1" applyAlignment="1">
      <alignment horizontal="center" vertical="top"/>
    </xf>
    <xf numFmtId="0" fontId="0" fillId="17" borderId="52" xfId="0" applyFill="1" applyBorder="1" applyAlignment="1">
      <alignment horizontal="left" vertical="top" wrapText="1"/>
    </xf>
    <xf numFmtId="0" fontId="0" fillId="17" borderId="18" xfId="0" applyFill="1" applyBorder="1" applyAlignment="1">
      <alignment horizontal="left" vertical="top" wrapText="1"/>
    </xf>
    <xf numFmtId="0" fontId="0" fillId="17" borderId="32" xfId="0" applyFill="1" applyBorder="1" applyAlignment="1">
      <alignment horizontal="left" vertical="top" wrapText="1"/>
    </xf>
    <xf numFmtId="0" fontId="43" fillId="5" borderId="0" xfId="0" applyFont="1" applyFill="1" applyAlignment="1">
      <alignment horizontal="left" wrapText="1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44" fillId="0" borderId="51" xfId="0" applyFont="1" applyBorder="1"/>
    <xf numFmtId="0" fontId="44" fillId="0" borderId="56" xfId="0" applyFont="1" applyBorder="1"/>
    <xf numFmtId="49" fontId="30" fillId="0" borderId="52" xfId="22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 topLeftCell="A1">
      <selection activeCell="A19" sqref="A19"/>
    </sheetView>
  </sheetViews>
  <sheetFormatPr defaultColWidth="9.140625" defaultRowHeight="15"/>
  <cols>
    <col min="1" max="1" width="11.8515625" style="0" customWidth="1"/>
    <col min="2" max="4" width="14.7109375" style="0" customWidth="1"/>
    <col min="5" max="5" width="15.8515625" style="0" customWidth="1"/>
    <col min="6" max="6" width="9.140625" style="0" customWidth="1"/>
  </cols>
  <sheetData>
    <row r="1" ht="23.25">
      <c r="A1" s="2" t="s">
        <v>0</v>
      </c>
    </row>
    <row r="2" ht="23.25">
      <c r="A2" s="2" t="s">
        <v>1</v>
      </c>
    </row>
    <row r="3" ht="23.25">
      <c r="A3" s="2" t="s">
        <v>3</v>
      </c>
    </row>
    <row r="5" spans="1:2" ht="15">
      <c r="A5" s="1" t="s">
        <v>4</v>
      </c>
      <c r="B5" s="1" t="s">
        <v>6</v>
      </c>
    </row>
    <row r="6" spans="1:2" ht="15">
      <c r="A6" s="1" t="s">
        <v>5</v>
      </c>
      <c r="B6" s="1" t="s">
        <v>2</v>
      </c>
    </row>
    <row r="8" ht="21">
      <c r="A8" s="3" t="s">
        <v>7</v>
      </c>
    </row>
    <row r="10" ht="15">
      <c r="A10" s="1" t="s">
        <v>8</v>
      </c>
    </row>
    <row r="11" ht="15.75" thickBot="1"/>
    <row r="12" spans="1:4" ht="15">
      <c r="A12" s="274"/>
      <c r="B12" s="275" t="s">
        <v>14</v>
      </c>
      <c r="C12" s="275" t="s">
        <v>9</v>
      </c>
      <c r="D12" s="276" t="s">
        <v>10</v>
      </c>
    </row>
    <row r="13" spans="1:4" ht="15">
      <c r="A13" s="277" t="s">
        <v>11</v>
      </c>
      <c r="B13" s="176">
        <f>'A-Titulní list'!F30</f>
        <v>0</v>
      </c>
      <c r="C13" s="176">
        <f>'A-Titulní list'!F31</f>
        <v>0</v>
      </c>
      <c r="D13" s="278">
        <f>'A-Titulní list'!F34</f>
        <v>0</v>
      </c>
    </row>
    <row r="14" spans="1:4" ht="15.75" thickBot="1">
      <c r="A14" s="373" t="s">
        <v>12</v>
      </c>
      <c r="B14" s="374">
        <f>'B-Titulní list'!F30</f>
        <v>0</v>
      </c>
      <c r="C14" s="374">
        <f>'B-Titulní list'!F31</f>
        <v>0</v>
      </c>
      <c r="D14" s="375">
        <f>'B-Titulní list'!F34</f>
        <v>0</v>
      </c>
    </row>
    <row r="15" ht="15.75" thickBot="1"/>
    <row r="16" spans="1:4" ht="19.5" thickBot="1">
      <c r="A16" s="279" t="s">
        <v>13</v>
      </c>
      <c r="B16" s="303">
        <f>B13+B14</f>
        <v>0</v>
      </c>
      <c r="C16" s="280">
        <f>C13+C14</f>
        <v>0</v>
      </c>
      <c r="D16" s="281">
        <f>D13+D14</f>
        <v>0</v>
      </c>
    </row>
    <row r="27" spans="1:7" ht="20.25">
      <c r="A27" s="282" t="s">
        <v>599</v>
      </c>
      <c r="B27" s="282"/>
      <c r="C27" s="282"/>
      <c r="D27" s="282"/>
      <c r="E27" s="282"/>
      <c r="F27" s="282"/>
      <c r="G27" s="282"/>
    </row>
    <row r="29" spans="1:7" ht="182.25" customHeight="1">
      <c r="A29" s="378" t="s">
        <v>1055</v>
      </c>
      <c r="B29" s="378"/>
      <c r="C29" s="378"/>
      <c r="D29" s="378"/>
      <c r="E29" s="378"/>
      <c r="F29" s="378"/>
      <c r="G29" s="378"/>
    </row>
  </sheetData>
  <sheetProtection algorithmName="SHA-512" hashValue="aIpMy+3ajiaTsfGmZmQ2denFTHvqRDayMYpW6t7kPcN3xmXbO0rG4RZlLds/AxGtXvoh4t/SAFXf7p9Tct3KnA==" saltValue="KczraPTt7ZjFuTL0xs91XA==" spinCount="100000" sheet="1" formatCells="0" formatColumns="0" formatRows="0"/>
  <mergeCells count="1">
    <mergeCell ref="A29:G29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214"/>
  <sheetViews>
    <sheetView showGridLines="0" showZeros="0" zoomScale="130" zoomScaleNormal="130" workbookViewId="0" topLeftCell="A1">
      <selection activeCell="A1" sqref="A1:G1"/>
    </sheetView>
  </sheetViews>
  <sheetFormatPr defaultColWidth="9.140625" defaultRowHeight="15"/>
  <cols>
    <col min="1" max="1" width="4.421875" style="130" customWidth="1"/>
    <col min="2" max="2" width="11.57421875" style="130" customWidth="1"/>
    <col min="3" max="3" width="40.421875" style="130" customWidth="1"/>
    <col min="4" max="4" width="5.57421875" style="130" customWidth="1"/>
    <col min="5" max="5" width="8.57421875" style="138" customWidth="1"/>
    <col min="6" max="6" width="9.8515625" style="130" customWidth="1"/>
    <col min="7" max="7" width="13.8515625" style="130" customWidth="1"/>
    <col min="8" max="11" width="9.140625" style="130" customWidth="1"/>
    <col min="12" max="12" width="75.421875" style="130" customWidth="1"/>
    <col min="13" max="13" width="45.28125" style="130" customWidth="1"/>
    <col min="14" max="256" width="9.140625" style="130" customWidth="1"/>
    <col min="257" max="257" width="4.421875" style="130" customWidth="1"/>
    <col min="258" max="258" width="11.57421875" style="130" customWidth="1"/>
    <col min="259" max="259" width="40.421875" style="130" customWidth="1"/>
    <col min="260" max="260" width="5.57421875" style="130" customWidth="1"/>
    <col min="261" max="261" width="8.57421875" style="130" customWidth="1"/>
    <col min="262" max="262" width="9.8515625" style="130" customWidth="1"/>
    <col min="263" max="263" width="13.8515625" style="130" customWidth="1"/>
    <col min="264" max="267" width="9.140625" style="130" customWidth="1"/>
    <col min="268" max="268" width="75.421875" style="130" customWidth="1"/>
    <col min="269" max="269" width="45.28125" style="130" customWidth="1"/>
    <col min="270" max="512" width="9.140625" style="130" customWidth="1"/>
    <col min="513" max="513" width="4.421875" style="130" customWidth="1"/>
    <col min="514" max="514" width="11.57421875" style="130" customWidth="1"/>
    <col min="515" max="515" width="40.421875" style="130" customWidth="1"/>
    <col min="516" max="516" width="5.57421875" style="130" customWidth="1"/>
    <col min="517" max="517" width="8.57421875" style="130" customWidth="1"/>
    <col min="518" max="518" width="9.8515625" style="130" customWidth="1"/>
    <col min="519" max="519" width="13.8515625" style="130" customWidth="1"/>
    <col min="520" max="523" width="9.140625" style="130" customWidth="1"/>
    <col min="524" max="524" width="75.421875" style="130" customWidth="1"/>
    <col min="525" max="525" width="45.28125" style="130" customWidth="1"/>
    <col min="526" max="768" width="9.140625" style="130" customWidth="1"/>
    <col min="769" max="769" width="4.421875" style="130" customWidth="1"/>
    <col min="770" max="770" width="11.57421875" style="130" customWidth="1"/>
    <col min="771" max="771" width="40.421875" style="130" customWidth="1"/>
    <col min="772" max="772" width="5.57421875" style="130" customWidth="1"/>
    <col min="773" max="773" width="8.57421875" style="130" customWidth="1"/>
    <col min="774" max="774" width="9.8515625" style="130" customWidth="1"/>
    <col min="775" max="775" width="13.8515625" style="130" customWidth="1"/>
    <col min="776" max="779" width="9.140625" style="130" customWidth="1"/>
    <col min="780" max="780" width="75.421875" style="130" customWidth="1"/>
    <col min="781" max="781" width="45.28125" style="130" customWidth="1"/>
    <col min="782" max="1024" width="9.140625" style="130" customWidth="1"/>
    <col min="1025" max="1025" width="4.421875" style="130" customWidth="1"/>
    <col min="1026" max="1026" width="11.57421875" style="130" customWidth="1"/>
    <col min="1027" max="1027" width="40.421875" style="130" customWidth="1"/>
    <col min="1028" max="1028" width="5.57421875" style="130" customWidth="1"/>
    <col min="1029" max="1029" width="8.57421875" style="130" customWidth="1"/>
    <col min="1030" max="1030" width="9.8515625" style="130" customWidth="1"/>
    <col min="1031" max="1031" width="13.8515625" style="130" customWidth="1"/>
    <col min="1032" max="1035" width="9.140625" style="130" customWidth="1"/>
    <col min="1036" max="1036" width="75.421875" style="130" customWidth="1"/>
    <col min="1037" max="1037" width="45.28125" style="130" customWidth="1"/>
    <col min="1038" max="1280" width="9.140625" style="130" customWidth="1"/>
    <col min="1281" max="1281" width="4.421875" style="130" customWidth="1"/>
    <col min="1282" max="1282" width="11.57421875" style="130" customWidth="1"/>
    <col min="1283" max="1283" width="40.421875" style="130" customWidth="1"/>
    <col min="1284" max="1284" width="5.57421875" style="130" customWidth="1"/>
    <col min="1285" max="1285" width="8.57421875" style="130" customWidth="1"/>
    <col min="1286" max="1286" width="9.8515625" style="130" customWidth="1"/>
    <col min="1287" max="1287" width="13.8515625" style="130" customWidth="1"/>
    <col min="1288" max="1291" width="9.140625" style="130" customWidth="1"/>
    <col min="1292" max="1292" width="75.421875" style="130" customWidth="1"/>
    <col min="1293" max="1293" width="45.28125" style="130" customWidth="1"/>
    <col min="1294" max="1536" width="9.140625" style="130" customWidth="1"/>
    <col min="1537" max="1537" width="4.421875" style="130" customWidth="1"/>
    <col min="1538" max="1538" width="11.57421875" style="130" customWidth="1"/>
    <col min="1539" max="1539" width="40.421875" style="130" customWidth="1"/>
    <col min="1540" max="1540" width="5.57421875" style="130" customWidth="1"/>
    <col min="1541" max="1541" width="8.57421875" style="130" customWidth="1"/>
    <col min="1542" max="1542" width="9.8515625" style="130" customWidth="1"/>
    <col min="1543" max="1543" width="13.8515625" style="130" customWidth="1"/>
    <col min="1544" max="1547" width="9.140625" style="130" customWidth="1"/>
    <col min="1548" max="1548" width="75.421875" style="130" customWidth="1"/>
    <col min="1549" max="1549" width="45.28125" style="130" customWidth="1"/>
    <col min="1550" max="1792" width="9.140625" style="130" customWidth="1"/>
    <col min="1793" max="1793" width="4.421875" style="130" customWidth="1"/>
    <col min="1794" max="1794" width="11.57421875" style="130" customWidth="1"/>
    <col min="1795" max="1795" width="40.421875" style="130" customWidth="1"/>
    <col min="1796" max="1796" width="5.57421875" style="130" customWidth="1"/>
    <col min="1797" max="1797" width="8.57421875" style="130" customWidth="1"/>
    <col min="1798" max="1798" width="9.8515625" style="130" customWidth="1"/>
    <col min="1799" max="1799" width="13.8515625" style="130" customWidth="1"/>
    <col min="1800" max="1803" width="9.140625" style="130" customWidth="1"/>
    <col min="1804" max="1804" width="75.421875" style="130" customWidth="1"/>
    <col min="1805" max="1805" width="45.28125" style="130" customWidth="1"/>
    <col min="1806" max="2048" width="9.140625" style="130" customWidth="1"/>
    <col min="2049" max="2049" width="4.421875" style="130" customWidth="1"/>
    <col min="2050" max="2050" width="11.57421875" style="130" customWidth="1"/>
    <col min="2051" max="2051" width="40.421875" style="130" customWidth="1"/>
    <col min="2052" max="2052" width="5.57421875" style="130" customWidth="1"/>
    <col min="2053" max="2053" width="8.57421875" style="130" customWidth="1"/>
    <col min="2054" max="2054" width="9.8515625" style="130" customWidth="1"/>
    <col min="2055" max="2055" width="13.8515625" style="130" customWidth="1"/>
    <col min="2056" max="2059" width="9.140625" style="130" customWidth="1"/>
    <col min="2060" max="2060" width="75.421875" style="130" customWidth="1"/>
    <col min="2061" max="2061" width="45.28125" style="130" customWidth="1"/>
    <col min="2062" max="2304" width="9.140625" style="130" customWidth="1"/>
    <col min="2305" max="2305" width="4.421875" style="130" customWidth="1"/>
    <col min="2306" max="2306" width="11.57421875" style="130" customWidth="1"/>
    <col min="2307" max="2307" width="40.421875" style="130" customWidth="1"/>
    <col min="2308" max="2308" width="5.57421875" style="130" customWidth="1"/>
    <col min="2309" max="2309" width="8.57421875" style="130" customWidth="1"/>
    <col min="2310" max="2310" width="9.8515625" style="130" customWidth="1"/>
    <col min="2311" max="2311" width="13.8515625" style="130" customWidth="1"/>
    <col min="2312" max="2315" width="9.140625" style="130" customWidth="1"/>
    <col min="2316" max="2316" width="75.421875" style="130" customWidth="1"/>
    <col min="2317" max="2317" width="45.28125" style="130" customWidth="1"/>
    <col min="2318" max="2560" width="9.140625" style="130" customWidth="1"/>
    <col min="2561" max="2561" width="4.421875" style="130" customWidth="1"/>
    <col min="2562" max="2562" width="11.57421875" style="130" customWidth="1"/>
    <col min="2563" max="2563" width="40.421875" style="130" customWidth="1"/>
    <col min="2564" max="2564" width="5.57421875" style="130" customWidth="1"/>
    <col min="2565" max="2565" width="8.57421875" style="130" customWidth="1"/>
    <col min="2566" max="2566" width="9.8515625" style="130" customWidth="1"/>
    <col min="2567" max="2567" width="13.8515625" style="130" customWidth="1"/>
    <col min="2568" max="2571" width="9.140625" style="130" customWidth="1"/>
    <col min="2572" max="2572" width="75.421875" style="130" customWidth="1"/>
    <col min="2573" max="2573" width="45.28125" style="130" customWidth="1"/>
    <col min="2574" max="2816" width="9.140625" style="130" customWidth="1"/>
    <col min="2817" max="2817" width="4.421875" style="130" customWidth="1"/>
    <col min="2818" max="2818" width="11.57421875" style="130" customWidth="1"/>
    <col min="2819" max="2819" width="40.421875" style="130" customWidth="1"/>
    <col min="2820" max="2820" width="5.57421875" style="130" customWidth="1"/>
    <col min="2821" max="2821" width="8.57421875" style="130" customWidth="1"/>
    <col min="2822" max="2822" width="9.8515625" style="130" customWidth="1"/>
    <col min="2823" max="2823" width="13.8515625" style="130" customWidth="1"/>
    <col min="2824" max="2827" width="9.140625" style="130" customWidth="1"/>
    <col min="2828" max="2828" width="75.421875" style="130" customWidth="1"/>
    <col min="2829" max="2829" width="45.28125" style="130" customWidth="1"/>
    <col min="2830" max="3072" width="9.140625" style="130" customWidth="1"/>
    <col min="3073" max="3073" width="4.421875" style="130" customWidth="1"/>
    <col min="3074" max="3074" width="11.57421875" style="130" customWidth="1"/>
    <col min="3075" max="3075" width="40.421875" style="130" customWidth="1"/>
    <col min="3076" max="3076" width="5.57421875" style="130" customWidth="1"/>
    <col min="3077" max="3077" width="8.57421875" style="130" customWidth="1"/>
    <col min="3078" max="3078" width="9.8515625" style="130" customWidth="1"/>
    <col min="3079" max="3079" width="13.8515625" style="130" customWidth="1"/>
    <col min="3080" max="3083" width="9.140625" style="130" customWidth="1"/>
    <col min="3084" max="3084" width="75.421875" style="130" customWidth="1"/>
    <col min="3085" max="3085" width="45.28125" style="130" customWidth="1"/>
    <col min="3086" max="3328" width="9.140625" style="130" customWidth="1"/>
    <col min="3329" max="3329" width="4.421875" style="130" customWidth="1"/>
    <col min="3330" max="3330" width="11.57421875" style="130" customWidth="1"/>
    <col min="3331" max="3331" width="40.421875" style="130" customWidth="1"/>
    <col min="3332" max="3332" width="5.57421875" style="130" customWidth="1"/>
    <col min="3333" max="3333" width="8.57421875" style="130" customWidth="1"/>
    <col min="3334" max="3334" width="9.8515625" style="130" customWidth="1"/>
    <col min="3335" max="3335" width="13.8515625" style="130" customWidth="1"/>
    <col min="3336" max="3339" width="9.140625" style="130" customWidth="1"/>
    <col min="3340" max="3340" width="75.421875" style="130" customWidth="1"/>
    <col min="3341" max="3341" width="45.28125" style="130" customWidth="1"/>
    <col min="3342" max="3584" width="9.140625" style="130" customWidth="1"/>
    <col min="3585" max="3585" width="4.421875" style="130" customWidth="1"/>
    <col min="3586" max="3586" width="11.57421875" style="130" customWidth="1"/>
    <col min="3587" max="3587" width="40.421875" style="130" customWidth="1"/>
    <col min="3588" max="3588" width="5.57421875" style="130" customWidth="1"/>
    <col min="3589" max="3589" width="8.57421875" style="130" customWidth="1"/>
    <col min="3590" max="3590" width="9.8515625" style="130" customWidth="1"/>
    <col min="3591" max="3591" width="13.8515625" style="130" customWidth="1"/>
    <col min="3592" max="3595" width="9.140625" style="130" customWidth="1"/>
    <col min="3596" max="3596" width="75.421875" style="130" customWidth="1"/>
    <col min="3597" max="3597" width="45.28125" style="130" customWidth="1"/>
    <col min="3598" max="3840" width="9.140625" style="130" customWidth="1"/>
    <col min="3841" max="3841" width="4.421875" style="130" customWidth="1"/>
    <col min="3842" max="3842" width="11.57421875" style="130" customWidth="1"/>
    <col min="3843" max="3843" width="40.421875" style="130" customWidth="1"/>
    <col min="3844" max="3844" width="5.57421875" style="130" customWidth="1"/>
    <col min="3845" max="3845" width="8.57421875" style="130" customWidth="1"/>
    <col min="3846" max="3846" width="9.8515625" style="130" customWidth="1"/>
    <col min="3847" max="3847" width="13.8515625" style="130" customWidth="1"/>
    <col min="3848" max="3851" width="9.140625" style="130" customWidth="1"/>
    <col min="3852" max="3852" width="75.421875" style="130" customWidth="1"/>
    <col min="3853" max="3853" width="45.28125" style="130" customWidth="1"/>
    <col min="3854" max="4096" width="9.140625" style="130" customWidth="1"/>
    <col min="4097" max="4097" width="4.421875" style="130" customWidth="1"/>
    <col min="4098" max="4098" width="11.57421875" style="130" customWidth="1"/>
    <col min="4099" max="4099" width="40.421875" style="130" customWidth="1"/>
    <col min="4100" max="4100" width="5.57421875" style="130" customWidth="1"/>
    <col min="4101" max="4101" width="8.57421875" style="130" customWidth="1"/>
    <col min="4102" max="4102" width="9.8515625" style="130" customWidth="1"/>
    <col min="4103" max="4103" width="13.8515625" style="130" customWidth="1"/>
    <col min="4104" max="4107" width="9.140625" style="130" customWidth="1"/>
    <col min="4108" max="4108" width="75.421875" style="130" customWidth="1"/>
    <col min="4109" max="4109" width="45.28125" style="130" customWidth="1"/>
    <col min="4110" max="4352" width="9.140625" style="130" customWidth="1"/>
    <col min="4353" max="4353" width="4.421875" style="130" customWidth="1"/>
    <col min="4354" max="4354" width="11.57421875" style="130" customWidth="1"/>
    <col min="4355" max="4355" width="40.421875" style="130" customWidth="1"/>
    <col min="4356" max="4356" width="5.57421875" style="130" customWidth="1"/>
    <col min="4357" max="4357" width="8.57421875" style="130" customWidth="1"/>
    <col min="4358" max="4358" width="9.8515625" style="130" customWidth="1"/>
    <col min="4359" max="4359" width="13.8515625" style="130" customWidth="1"/>
    <col min="4360" max="4363" width="9.140625" style="130" customWidth="1"/>
    <col min="4364" max="4364" width="75.421875" style="130" customWidth="1"/>
    <col min="4365" max="4365" width="45.28125" style="130" customWidth="1"/>
    <col min="4366" max="4608" width="9.140625" style="130" customWidth="1"/>
    <col min="4609" max="4609" width="4.421875" style="130" customWidth="1"/>
    <col min="4610" max="4610" width="11.57421875" style="130" customWidth="1"/>
    <col min="4611" max="4611" width="40.421875" style="130" customWidth="1"/>
    <col min="4612" max="4612" width="5.57421875" style="130" customWidth="1"/>
    <col min="4613" max="4613" width="8.57421875" style="130" customWidth="1"/>
    <col min="4614" max="4614" width="9.8515625" style="130" customWidth="1"/>
    <col min="4615" max="4615" width="13.8515625" style="130" customWidth="1"/>
    <col min="4616" max="4619" width="9.140625" style="130" customWidth="1"/>
    <col min="4620" max="4620" width="75.421875" style="130" customWidth="1"/>
    <col min="4621" max="4621" width="45.28125" style="130" customWidth="1"/>
    <col min="4622" max="4864" width="9.140625" style="130" customWidth="1"/>
    <col min="4865" max="4865" width="4.421875" style="130" customWidth="1"/>
    <col min="4866" max="4866" width="11.57421875" style="130" customWidth="1"/>
    <col min="4867" max="4867" width="40.421875" style="130" customWidth="1"/>
    <col min="4868" max="4868" width="5.57421875" style="130" customWidth="1"/>
    <col min="4869" max="4869" width="8.57421875" style="130" customWidth="1"/>
    <col min="4870" max="4870" width="9.8515625" style="130" customWidth="1"/>
    <col min="4871" max="4871" width="13.8515625" style="130" customWidth="1"/>
    <col min="4872" max="4875" width="9.140625" style="130" customWidth="1"/>
    <col min="4876" max="4876" width="75.421875" style="130" customWidth="1"/>
    <col min="4877" max="4877" width="45.28125" style="130" customWidth="1"/>
    <col min="4878" max="5120" width="9.140625" style="130" customWidth="1"/>
    <col min="5121" max="5121" width="4.421875" style="130" customWidth="1"/>
    <col min="5122" max="5122" width="11.57421875" style="130" customWidth="1"/>
    <col min="5123" max="5123" width="40.421875" style="130" customWidth="1"/>
    <col min="5124" max="5124" width="5.57421875" style="130" customWidth="1"/>
    <col min="5125" max="5125" width="8.57421875" style="130" customWidth="1"/>
    <col min="5126" max="5126" width="9.8515625" style="130" customWidth="1"/>
    <col min="5127" max="5127" width="13.8515625" style="130" customWidth="1"/>
    <col min="5128" max="5131" width="9.140625" style="130" customWidth="1"/>
    <col min="5132" max="5132" width="75.421875" style="130" customWidth="1"/>
    <col min="5133" max="5133" width="45.28125" style="130" customWidth="1"/>
    <col min="5134" max="5376" width="9.140625" style="130" customWidth="1"/>
    <col min="5377" max="5377" width="4.421875" style="130" customWidth="1"/>
    <col min="5378" max="5378" width="11.57421875" style="130" customWidth="1"/>
    <col min="5379" max="5379" width="40.421875" style="130" customWidth="1"/>
    <col min="5380" max="5380" width="5.57421875" style="130" customWidth="1"/>
    <col min="5381" max="5381" width="8.57421875" style="130" customWidth="1"/>
    <col min="5382" max="5382" width="9.8515625" style="130" customWidth="1"/>
    <col min="5383" max="5383" width="13.8515625" style="130" customWidth="1"/>
    <col min="5384" max="5387" width="9.140625" style="130" customWidth="1"/>
    <col min="5388" max="5388" width="75.421875" style="130" customWidth="1"/>
    <col min="5389" max="5389" width="45.28125" style="130" customWidth="1"/>
    <col min="5390" max="5632" width="9.140625" style="130" customWidth="1"/>
    <col min="5633" max="5633" width="4.421875" style="130" customWidth="1"/>
    <col min="5634" max="5634" width="11.57421875" style="130" customWidth="1"/>
    <col min="5635" max="5635" width="40.421875" style="130" customWidth="1"/>
    <col min="5636" max="5636" width="5.57421875" style="130" customWidth="1"/>
    <col min="5637" max="5637" width="8.57421875" style="130" customWidth="1"/>
    <col min="5638" max="5638" width="9.8515625" style="130" customWidth="1"/>
    <col min="5639" max="5639" width="13.8515625" style="130" customWidth="1"/>
    <col min="5640" max="5643" width="9.140625" style="130" customWidth="1"/>
    <col min="5644" max="5644" width="75.421875" style="130" customWidth="1"/>
    <col min="5645" max="5645" width="45.28125" style="130" customWidth="1"/>
    <col min="5646" max="5888" width="9.140625" style="130" customWidth="1"/>
    <col min="5889" max="5889" width="4.421875" style="130" customWidth="1"/>
    <col min="5890" max="5890" width="11.57421875" style="130" customWidth="1"/>
    <col min="5891" max="5891" width="40.421875" style="130" customWidth="1"/>
    <col min="5892" max="5892" width="5.57421875" style="130" customWidth="1"/>
    <col min="5893" max="5893" width="8.57421875" style="130" customWidth="1"/>
    <col min="5894" max="5894" width="9.8515625" style="130" customWidth="1"/>
    <col min="5895" max="5895" width="13.8515625" style="130" customWidth="1"/>
    <col min="5896" max="5899" width="9.140625" style="130" customWidth="1"/>
    <col min="5900" max="5900" width="75.421875" style="130" customWidth="1"/>
    <col min="5901" max="5901" width="45.28125" style="130" customWidth="1"/>
    <col min="5902" max="6144" width="9.140625" style="130" customWidth="1"/>
    <col min="6145" max="6145" width="4.421875" style="130" customWidth="1"/>
    <col min="6146" max="6146" width="11.57421875" style="130" customWidth="1"/>
    <col min="6147" max="6147" width="40.421875" style="130" customWidth="1"/>
    <col min="6148" max="6148" width="5.57421875" style="130" customWidth="1"/>
    <col min="6149" max="6149" width="8.57421875" style="130" customWidth="1"/>
    <col min="6150" max="6150" width="9.8515625" style="130" customWidth="1"/>
    <col min="6151" max="6151" width="13.8515625" style="130" customWidth="1"/>
    <col min="6152" max="6155" width="9.140625" style="130" customWidth="1"/>
    <col min="6156" max="6156" width="75.421875" style="130" customWidth="1"/>
    <col min="6157" max="6157" width="45.28125" style="130" customWidth="1"/>
    <col min="6158" max="6400" width="9.140625" style="130" customWidth="1"/>
    <col min="6401" max="6401" width="4.421875" style="130" customWidth="1"/>
    <col min="6402" max="6402" width="11.57421875" style="130" customWidth="1"/>
    <col min="6403" max="6403" width="40.421875" style="130" customWidth="1"/>
    <col min="6404" max="6404" width="5.57421875" style="130" customWidth="1"/>
    <col min="6405" max="6405" width="8.57421875" style="130" customWidth="1"/>
    <col min="6406" max="6406" width="9.8515625" style="130" customWidth="1"/>
    <col min="6407" max="6407" width="13.8515625" style="130" customWidth="1"/>
    <col min="6408" max="6411" width="9.140625" style="130" customWidth="1"/>
    <col min="6412" max="6412" width="75.421875" style="130" customWidth="1"/>
    <col min="6413" max="6413" width="45.28125" style="130" customWidth="1"/>
    <col min="6414" max="6656" width="9.140625" style="130" customWidth="1"/>
    <col min="6657" max="6657" width="4.421875" style="130" customWidth="1"/>
    <col min="6658" max="6658" width="11.57421875" style="130" customWidth="1"/>
    <col min="6659" max="6659" width="40.421875" style="130" customWidth="1"/>
    <col min="6660" max="6660" width="5.57421875" style="130" customWidth="1"/>
    <col min="6661" max="6661" width="8.57421875" style="130" customWidth="1"/>
    <col min="6662" max="6662" width="9.8515625" style="130" customWidth="1"/>
    <col min="6663" max="6663" width="13.8515625" style="130" customWidth="1"/>
    <col min="6664" max="6667" width="9.140625" style="130" customWidth="1"/>
    <col min="6668" max="6668" width="75.421875" style="130" customWidth="1"/>
    <col min="6669" max="6669" width="45.28125" style="130" customWidth="1"/>
    <col min="6670" max="6912" width="9.140625" style="130" customWidth="1"/>
    <col min="6913" max="6913" width="4.421875" style="130" customWidth="1"/>
    <col min="6914" max="6914" width="11.57421875" style="130" customWidth="1"/>
    <col min="6915" max="6915" width="40.421875" style="130" customWidth="1"/>
    <col min="6916" max="6916" width="5.57421875" style="130" customWidth="1"/>
    <col min="6917" max="6917" width="8.57421875" style="130" customWidth="1"/>
    <col min="6918" max="6918" width="9.8515625" style="130" customWidth="1"/>
    <col min="6919" max="6919" width="13.8515625" style="130" customWidth="1"/>
    <col min="6920" max="6923" width="9.140625" style="130" customWidth="1"/>
    <col min="6924" max="6924" width="75.421875" style="130" customWidth="1"/>
    <col min="6925" max="6925" width="45.28125" style="130" customWidth="1"/>
    <col min="6926" max="7168" width="9.140625" style="130" customWidth="1"/>
    <col min="7169" max="7169" width="4.421875" style="130" customWidth="1"/>
    <col min="7170" max="7170" width="11.57421875" style="130" customWidth="1"/>
    <col min="7171" max="7171" width="40.421875" style="130" customWidth="1"/>
    <col min="7172" max="7172" width="5.57421875" style="130" customWidth="1"/>
    <col min="7173" max="7173" width="8.57421875" style="130" customWidth="1"/>
    <col min="7174" max="7174" width="9.8515625" style="130" customWidth="1"/>
    <col min="7175" max="7175" width="13.8515625" style="130" customWidth="1"/>
    <col min="7176" max="7179" width="9.140625" style="130" customWidth="1"/>
    <col min="7180" max="7180" width="75.421875" style="130" customWidth="1"/>
    <col min="7181" max="7181" width="45.28125" style="130" customWidth="1"/>
    <col min="7182" max="7424" width="9.140625" style="130" customWidth="1"/>
    <col min="7425" max="7425" width="4.421875" style="130" customWidth="1"/>
    <col min="7426" max="7426" width="11.57421875" style="130" customWidth="1"/>
    <col min="7427" max="7427" width="40.421875" style="130" customWidth="1"/>
    <col min="7428" max="7428" width="5.57421875" style="130" customWidth="1"/>
    <col min="7429" max="7429" width="8.57421875" style="130" customWidth="1"/>
    <col min="7430" max="7430" width="9.8515625" style="130" customWidth="1"/>
    <col min="7431" max="7431" width="13.8515625" style="130" customWidth="1"/>
    <col min="7432" max="7435" width="9.140625" style="130" customWidth="1"/>
    <col min="7436" max="7436" width="75.421875" style="130" customWidth="1"/>
    <col min="7437" max="7437" width="45.28125" style="130" customWidth="1"/>
    <col min="7438" max="7680" width="9.140625" style="130" customWidth="1"/>
    <col min="7681" max="7681" width="4.421875" style="130" customWidth="1"/>
    <col min="7682" max="7682" width="11.57421875" style="130" customWidth="1"/>
    <col min="7683" max="7683" width="40.421875" style="130" customWidth="1"/>
    <col min="7684" max="7684" width="5.57421875" style="130" customWidth="1"/>
    <col min="7685" max="7685" width="8.57421875" style="130" customWidth="1"/>
    <col min="7686" max="7686" width="9.8515625" style="130" customWidth="1"/>
    <col min="7687" max="7687" width="13.8515625" style="130" customWidth="1"/>
    <col min="7688" max="7691" width="9.140625" style="130" customWidth="1"/>
    <col min="7692" max="7692" width="75.421875" style="130" customWidth="1"/>
    <col min="7693" max="7693" width="45.28125" style="130" customWidth="1"/>
    <col min="7694" max="7936" width="9.140625" style="130" customWidth="1"/>
    <col min="7937" max="7937" width="4.421875" style="130" customWidth="1"/>
    <col min="7938" max="7938" width="11.57421875" style="130" customWidth="1"/>
    <col min="7939" max="7939" width="40.421875" style="130" customWidth="1"/>
    <col min="7940" max="7940" width="5.57421875" style="130" customWidth="1"/>
    <col min="7941" max="7941" width="8.57421875" style="130" customWidth="1"/>
    <col min="7942" max="7942" width="9.8515625" style="130" customWidth="1"/>
    <col min="7943" max="7943" width="13.8515625" style="130" customWidth="1"/>
    <col min="7944" max="7947" width="9.140625" style="130" customWidth="1"/>
    <col min="7948" max="7948" width="75.421875" style="130" customWidth="1"/>
    <col min="7949" max="7949" width="45.28125" style="130" customWidth="1"/>
    <col min="7950" max="8192" width="9.140625" style="130" customWidth="1"/>
    <col min="8193" max="8193" width="4.421875" style="130" customWidth="1"/>
    <col min="8194" max="8194" width="11.57421875" style="130" customWidth="1"/>
    <col min="8195" max="8195" width="40.421875" style="130" customWidth="1"/>
    <col min="8196" max="8196" width="5.57421875" style="130" customWidth="1"/>
    <col min="8197" max="8197" width="8.57421875" style="130" customWidth="1"/>
    <col min="8198" max="8198" width="9.8515625" style="130" customWidth="1"/>
    <col min="8199" max="8199" width="13.8515625" style="130" customWidth="1"/>
    <col min="8200" max="8203" width="9.140625" style="130" customWidth="1"/>
    <col min="8204" max="8204" width="75.421875" style="130" customWidth="1"/>
    <col min="8205" max="8205" width="45.28125" style="130" customWidth="1"/>
    <col min="8206" max="8448" width="9.140625" style="130" customWidth="1"/>
    <col min="8449" max="8449" width="4.421875" style="130" customWidth="1"/>
    <col min="8450" max="8450" width="11.57421875" style="130" customWidth="1"/>
    <col min="8451" max="8451" width="40.421875" style="130" customWidth="1"/>
    <col min="8452" max="8452" width="5.57421875" style="130" customWidth="1"/>
    <col min="8453" max="8453" width="8.57421875" style="130" customWidth="1"/>
    <col min="8454" max="8454" width="9.8515625" style="130" customWidth="1"/>
    <col min="8455" max="8455" width="13.8515625" style="130" customWidth="1"/>
    <col min="8456" max="8459" width="9.140625" style="130" customWidth="1"/>
    <col min="8460" max="8460" width="75.421875" style="130" customWidth="1"/>
    <col min="8461" max="8461" width="45.28125" style="130" customWidth="1"/>
    <col min="8462" max="8704" width="9.140625" style="130" customWidth="1"/>
    <col min="8705" max="8705" width="4.421875" style="130" customWidth="1"/>
    <col min="8706" max="8706" width="11.57421875" style="130" customWidth="1"/>
    <col min="8707" max="8707" width="40.421875" style="130" customWidth="1"/>
    <col min="8708" max="8708" width="5.57421875" style="130" customWidth="1"/>
    <col min="8709" max="8709" width="8.57421875" style="130" customWidth="1"/>
    <col min="8710" max="8710" width="9.8515625" style="130" customWidth="1"/>
    <col min="8711" max="8711" width="13.8515625" style="130" customWidth="1"/>
    <col min="8712" max="8715" width="9.140625" style="130" customWidth="1"/>
    <col min="8716" max="8716" width="75.421875" style="130" customWidth="1"/>
    <col min="8717" max="8717" width="45.28125" style="130" customWidth="1"/>
    <col min="8718" max="8960" width="9.140625" style="130" customWidth="1"/>
    <col min="8961" max="8961" width="4.421875" style="130" customWidth="1"/>
    <col min="8962" max="8962" width="11.57421875" style="130" customWidth="1"/>
    <col min="8963" max="8963" width="40.421875" style="130" customWidth="1"/>
    <col min="8964" max="8964" width="5.57421875" style="130" customWidth="1"/>
    <col min="8965" max="8965" width="8.57421875" style="130" customWidth="1"/>
    <col min="8966" max="8966" width="9.8515625" style="130" customWidth="1"/>
    <col min="8967" max="8967" width="13.8515625" style="130" customWidth="1"/>
    <col min="8968" max="8971" width="9.140625" style="130" customWidth="1"/>
    <col min="8972" max="8972" width="75.421875" style="130" customWidth="1"/>
    <col min="8973" max="8973" width="45.28125" style="130" customWidth="1"/>
    <col min="8974" max="9216" width="9.140625" style="130" customWidth="1"/>
    <col min="9217" max="9217" width="4.421875" style="130" customWidth="1"/>
    <col min="9218" max="9218" width="11.57421875" style="130" customWidth="1"/>
    <col min="9219" max="9219" width="40.421875" style="130" customWidth="1"/>
    <col min="9220" max="9220" width="5.57421875" style="130" customWidth="1"/>
    <col min="9221" max="9221" width="8.57421875" style="130" customWidth="1"/>
    <col min="9222" max="9222" width="9.8515625" style="130" customWidth="1"/>
    <col min="9223" max="9223" width="13.8515625" style="130" customWidth="1"/>
    <col min="9224" max="9227" width="9.140625" style="130" customWidth="1"/>
    <col min="9228" max="9228" width="75.421875" style="130" customWidth="1"/>
    <col min="9229" max="9229" width="45.28125" style="130" customWidth="1"/>
    <col min="9230" max="9472" width="9.140625" style="130" customWidth="1"/>
    <col min="9473" max="9473" width="4.421875" style="130" customWidth="1"/>
    <col min="9474" max="9474" width="11.57421875" style="130" customWidth="1"/>
    <col min="9475" max="9475" width="40.421875" style="130" customWidth="1"/>
    <col min="9476" max="9476" width="5.57421875" style="130" customWidth="1"/>
    <col min="9477" max="9477" width="8.57421875" style="130" customWidth="1"/>
    <col min="9478" max="9478" width="9.8515625" style="130" customWidth="1"/>
    <col min="9479" max="9479" width="13.8515625" style="130" customWidth="1"/>
    <col min="9480" max="9483" width="9.140625" style="130" customWidth="1"/>
    <col min="9484" max="9484" width="75.421875" style="130" customWidth="1"/>
    <col min="9485" max="9485" width="45.28125" style="130" customWidth="1"/>
    <col min="9486" max="9728" width="9.140625" style="130" customWidth="1"/>
    <col min="9729" max="9729" width="4.421875" style="130" customWidth="1"/>
    <col min="9730" max="9730" width="11.57421875" style="130" customWidth="1"/>
    <col min="9731" max="9731" width="40.421875" style="130" customWidth="1"/>
    <col min="9732" max="9732" width="5.57421875" style="130" customWidth="1"/>
    <col min="9733" max="9733" width="8.57421875" style="130" customWidth="1"/>
    <col min="9734" max="9734" width="9.8515625" style="130" customWidth="1"/>
    <col min="9735" max="9735" width="13.8515625" style="130" customWidth="1"/>
    <col min="9736" max="9739" width="9.140625" style="130" customWidth="1"/>
    <col min="9740" max="9740" width="75.421875" style="130" customWidth="1"/>
    <col min="9741" max="9741" width="45.28125" style="130" customWidth="1"/>
    <col min="9742" max="9984" width="9.140625" style="130" customWidth="1"/>
    <col min="9985" max="9985" width="4.421875" style="130" customWidth="1"/>
    <col min="9986" max="9986" width="11.57421875" style="130" customWidth="1"/>
    <col min="9987" max="9987" width="40.421875" style="130" customWidth="1"/>
    <col min="9988" max="9988" width="5.57421875" style="130" customWidth="1"/>
    <col min="9989" max="9989" width="8.57421875" style="130" customWidth="1"/>
    <col min="9990" max="9990" width="9.8515625" style="130" customWidth="1"/>
    <col min="9991" max="9991" width="13.8515625" style="130" customWidth="1"/>
    <col min="9992" max="9995" width="9.140625" style="130" customWidth="1"/>
    <col min="9996" max="9996" width="75.421875" style="130" customWidth="1"/>
    <col min="9997" max="9997" width="45.28125" style="130" customWidth="1"/>
    <col min="9998" max="10240" width="9.140625" style="130" customWidth="1"/>
    <col min="10241" max="10241" width="4.421875" style="130" customWidth="1"/>
    <col min="10242" max="10242" width="11.57421875" style="130" customWidth="1"/>
    <col min="10243" max="10243" width="40.421875" style="130" customWidth="1"/>
    <col min="10244" max="10244" width="5.57421875" style="130" customWidth="1"/>
    <col min="10245" max="10245" width="8.57421875" style="130" customWidth="1"/>
    <col min="10246" max="10246" width="9.8515625" style="130" customWidth="1"/>
    <col min="10247" max="10247" width="13.8515625" style="130" customWidth="1"/>
    <col min="10248" max="10251" width="9.140625" style="130" customWidth="1"/>
    <col min="10252" max="10252" width="75.421875" style="130" customWidth="1"/>
    <col min="10253" max="10253" width="45.28125" style="130" customWidth="1"/>
    <col min="10254" max="10496" width="9.140625" style="130" customWidth="1"/>
    <col min="10497" max="10497" width="4.421875" style="130" customWidth="1"/>
    <col min="10498" max="10498" width="11.57421875" style="130" customWidth="1"/>
    <col min="10499" max="10499" width="40.421875" style="130" customWidth="1"/>
    <col min="10500" max="10500" width="5.57421875" style="130" customWidth="1"/>
    <col min="10501" max="10501" width="8.57421875" style="130" customWidth="1"/>
    <col min="10502" max="10502" width="9.8515625" style="130" customWidth="1"/>
    <col min="10503" max="10503" width="13.8515625" style="130" customWidth="1"/>
    <col min="10504" max="10507" width="9.140625" style="130" customWidth="1"/>
    <col min="10508" max="10508" width="75.421875" style="130" customWidth="1"/>
    <col min="10509" max="10509" width="45.28125" style="130" customWidth="1"/>
    <col min="10510" max="10752" width="9.140625" style="130" customWidth="1"/>
    <col min="10753" max="10753" width="4.421875" style="130" customWidth="1"/>
    <col min="10754" max="10754" width="11.57421875" style="130" customWidth="1"/>
    <col min="10755" max="10755" width="40.421875" style="130" customWidth="1"/>
    <col min="10756" max="10756" width="5.57421875" style="130" customWidth="1"/>
    <col min="10757" max="10757" width="8.57421875" style="130" customWidth="1"/>
    <col min="10758" max="10758" width="9.8515625" style="130" customWidth="1"/>
    <col min="10759" max="10759" width="13.8515625" style="130" customWidth="1"/>
    <col min="10760" max="10763" width="9.140625" style="130" customWidth="1"/>
    <col min="10764" max="10764" width="75.421875" style="130" customWidth="1"/>
    <col min="10765" max="10765" width="45.28125" style="130" customWidth="1"/>
    <col min="10766" max="11008" width="9.140625" style="130" customWidth="1"/>
    <col min="11009" max="11009" width="4.421875" style="130" customWidth="1"/>
    <col min="11010" max="11010" width="11.57421875" style="130" customWidth="1"/>
    <col min="11011" max="11011" width="40.421875" style="130" customWidth="1"/>
    <col min="11012" max="11012" width="5.57421875" style="130" customWidth="1"/>
    <col min="11013" max="11013" width="8.57421875" style="130" customWidth="1"/>
    <col min="11014" max="11014" width="9.8515625" style="130" customWidth="1"/>
    <col min="11015" max="11015" width="13.8515625" style="130" customWidth="1"/>
    <col min="11016" max="11019" width="9.140625" style="130" customWidth="1"/>
    <col min="11020" max="11020" width="75.421875" style="130" customWidth="1"/>
    <col min="11021" max="11021" width="45.28125" style="130" customWidth="1"/>
    <col min="11022" max="11264" width="9.140625" style="130" customWidth="1"/>
    <col min="11265" max="11265" width="4.421875" style="130" customWidth="1"/>
    <col min="11266" max="11266" width="11.57421875" style="130" customWidth="1"/>
    <col min="11267" max="11267" width="40.421875" style="130" customWidth="1"/>
    <col min="11268" max="11268" width="5.57421875" style="130" customWidth="1"/>
    <col min="11269" max="11269" width="8.57421875" style="130" customWidth="1"/>
    <col min="11270" max="11270" width="9.8515625" style="130" customWidth="1"/>
    <col min="11271" max="11271" width="13.8515625" style="130" customWidth="1"/>
    <col min="11272" max="11275" width="9.140625" style="130" customWidth="1"/>
    <col min="11276" max="11276" width="75.421875" style="130" customWidth="1"/>
    <col min="11277" max="11277" width="45.28125" style="130" customWidth="1"/>
    <col min="11278" max="11520" width="9.140625" style="130" customWidth="1"/>
    <col min="11521" max="11521" width="4.421875" style="130" customWidth="1"/>
    <col min="11522" max="11522" width="11.57421875" style="130" customWidth="1"/>
    <col min="11523" max="11523" width="40.421875" style="130" customWidth="1"/>
    <col min="11524" max="11524" width="5.57421875" style="130" customWidth="1"/>
    <col min="11525" max="11525" width="8.57421875" style="130" customWidth="1"/>
    <col min="11526" max="11526" width="9.8515625" style="130" customWidth="1"/>
    <col min="11527" max="11527" width="13.8515625" style="130" customWidth="1"/>
    <col min="11528" max="11531" width="9.140625" style="130" customWidth="1"/>
    <col min="11532" max="11532" width="75.421875" style="130" customWidth="1"/>
    <col min="11533" max="11533" width="45.28125" style="130" customWidth="1"/>
    <col min="11534" max="11776" width="9.140625" style="130" customWidth="1"/>
    <col min="11777" max="11777" width="4.421875" style="130" customWidth="1"/>
    <col min="11778" max="11778" width="11.57421875" style="130" customWidth="1"/>
    <col min="11779" max="11779" width="40.421875" style="130" customWidth="1"/>
    <col min="11780" max="11780" width="5.57421875" style="130" customWidth="1"/>
    <col min="11781" max="11781" width="8.57421875" style="130" customWidth="1"/>
    <col min="11782" max="11782" width="9.8515625" style="130" customWidth="1"/>
    <col min="11783" max="11783" width="13.8515625" style="130" customWidth="1"/>
    <col min="11784" max="11787" width="9.140625" style="130" customWidth="1"/>
    <col min="11788" max="11788" width="75.421875" style="130" customWidth="1"/>
    <col min="11789" max="11789" width="45.28125" style="130" customWidth="1"/>
    <col min="11790" max="12032" width="9.140625" style="130" customWidth="1"/>
    <col min="12033" max="12033" width="4.421875" style="130" customWidth="1"/>
    <col min="12034" max="12034" width="11.57421875" style="130" customWidth="1"/>
    <col min="12035" max="12035" width="40.421875" style="130" customWidth="1"/>
    <col min="12036" max="12036" width="5.57421875" style="130" customWidth="1"/>
    <col min="12037" max="12037" width="8.57421875" style="130" customWidth="1"/>
    <col min="12038" max="12038" width="9.8515625" style="130" customWidth="1"/>
    <col min="12039" max="12039" width="13.8515625" style="130" customWidth="1"/>
    <col min="12040" max="12043" width="9.140625" style="130" customWidth="1"/>
    <col min="12044" max="12044" width="75.421875" style="130" customWidth="1"/>
    <col min="12045" max="12045" width="45.28125" style="130" customWidth="1"/>
    <col min="12046" max="12288" width="9.140625" style="130" customWidth="1"/>
    <col min="12289" max="12289" width="4.421875" style="130" customWidth="1"/>
    <col min="12290" max="12290" width="11.57421875" style="130" customWidth="1"/>
    <col min="12291" max="12291" width="40.421875" style="130" customWidth="1"/>
    <col min="12292" max="12292" width="5.57421875" style="130" customWidth="1"/>
    <col min="12293" max="12293" width="8.57421875" style="130" customWidth="1"/>
    <col min="12294" max="12294" width="9.8515625" style="130" customWidth="1"/>
    <col min="12295" max="12295" width="13.8515625" style="130" customWidth="1"/>
    <col min="12296" max="12299" width="9.140625" style="130" customWidth="1"/>
    <col min="12300" max="12300" width="75.421875" style="130" customWidth="1"/>
    <col min="12301" max="12301" width="45.28125" style="130" customWidth="1"/>
    <col min="12302" max="12544" width="9.140625" style="130" customWidth="1"/>
    <col min="12545" max="12545" width="4.421875" style="130" customWidth="1"/>
    <col min="12546" max="12546" width="11.57421875" style="130" customWidth="1"/>
    <col min="12547" max="12547" width="40.421875" style="130" customWidth="1"/>
    <col min="12548" max="12548" width="5.57421875" style="130" customWidth="1"/>
    <col min="12549" max="12549" width="8.57421875" style="130" customWidth="1"/>
    <col min="12550" max="12550" width="9.8515625" style="130" customWidth="1"/>
    <col min="12551" max="12551" width="13.8515625" style="130" customWidth="1"/>
    <col min="12552" max="12555" width="9.140625" style="130" customWidth="1"/>
    <col min="12556" max="12556" width="75.421875" style="130" customWidth="1"/>
    <col min="12557" max="12557" width="45.28125" style="130" customWidth="1"/>
    <col min="12558" max="12800" width="9.140625" style="130" customWidth="1"/>
    <col min="12801" max="12801" width="4.421875" style="130" customWidth="1"/>
    <col min="12802" max="12802" width="11.57421875" style="130" customWidth="1"/>
    <col min="12803" max="12803" width="40.421875" style="130" customWidth="1"/>
    <col min="12804" max="12804" width="5.57421875" style="130" customWidth="1"/>
    <col min="12805" max="12805" width="8.57421875" style="130" customWidth="1"/>
    <col min="12806" max="12806" width="9.8515625" style="130" customWidth="1"/>
    <col min="12807" max="12807" width="13.8515625" style="130" customWidth="1"/>
    <col min="12808" max="12811" width="9.140625" style="130" customWidth="1"/>
    <col min="12812" max="12812" width="75.421875" style="130" customWidth="1"/>
    <col min="12813" max="12813" width="45.28125" style="130" customWidth="1"/>
    <col min="12814" max="13056" width="9.140625" style="130" customWidth="1"/>
    <col min="13057" max="13057" width="4.421875" style="130" customWidth="1"/>
    <col min="13058" max="13058" width="11.57421875" style="130" customWidth="1"/>
    <col min="13059" max="13059" width="40.421875" style="130" customWidth="1"/>
    <col min="13060" max="13060" width="5.57421875" style="130" customWidth="1"/>
    <col min="13061" max="13061" width="8.57421875" style="130" customWidth="1"/>
    <col min="13062" max="13062" width="9.8515625" style="130" customWidth="1"/>
    <col min="13063" max="13063" width="13.8515625" style="130" customWidth="1"/>
    <col min="13064" max="13067" width="9.140625" style="130" customWidth="1"/>
    <col min="13068" max="13068" width="75.421875" style="130" customWidth="1"/>
    <col min="13069" max="13069" width="45.28125" style="130" customWidth="1"/>
    <col min="13070" max="13312" width="9.140625" style="130" customWidth="1"/>
    <col min="13313" max="13313" width="4.421875" style="130" customWidth="1"/>
    <col min="13314" max="13314" width="11.57421875" style="130" customWidth="1"/>
    <col min="13315" max="13315" width="40.421875" style="130" customWidth="1"/>
    <col min="13316" max="13316" width="5.57421875" style="130" customWidth="1"/>
    <col min="13317" max="13317" width="8.57421875" style="130" customWidth="1"/>
    <col min="13318" max="13318" width="9.8515625" style="130" customWidth="1"/>
    <col min="13319" max="13319" width="13.8515625" style="130" customWidth="1"/>
    <col min="13320" max="13323" width="9.140625" style="130" customWidth="1"/>
    <col min="13324" max="13324" width="75.421875" style="130" customWidth="1"/>
    <col min="13325" max="13325" width="45.28125" style="130" customWidth="1"/>
    <col min="13326" max="13568" width="9.140625" style="130" customWidth="1"/>
    <col min="13569" max="13569" width="4.421875" style="130" customWidth="1"/>
    <col min="13570" max="13570" width="11.57421875" style="130" customWidth="1"/>
    <col min="13571" max="13571" width="40.421875" style="130" customWidth="1"/>
    <col min="13572" max="13572" width="5.57421875" style="130" customWidth="1"/>
    <col min="13573" max="13573" width="8.57421875" style="130" customWidth="1"/>
    <col min="13574" max="13574" width="9.8515625" style="130" customWidth="1"/>
    <col min="13575" max="13575" width="13.8515625" style="130" customWidth="1"/>
    <col min="13576" max="13579" width="9.140625" style="130" customWidth="1"/>
    <col min="13580" max="13580" width="75.421875" style="130" customWidth="1"/>
    <col min="13581" max="13581" width="45.28125" style="130" customWidth="1"/>
    <col min="13582" max="13824" width="9.140625" style="130" customWidth="1"/>
    <col min="13825" max="13825" width="4.421875" style="130" customWidth="1"/>
    <col min="13826" max="13826" width="11.57421875" style="130" customWidth="1"/>
    <col min="13827" max="13827" width="40.421875" style="130" customWidth="1"/>
    <col min="13828" max="13828" width="5.57421875" style="130" customWidth="1"/>
    <col min="13829" max="13829" width="8.57421875" style="130" customWidth="1"/>
    <col min="13830" max="13830" width="9.8515625" style="130" customWidth="1"/>
    <col min="13831" max="13831" width="13.8515625" style="130" customWidth="1"/>
    <col min="13832" max="13835" width="9.140625" style="130" customWidth="1"/>
    <col min="13836" max="13836" width="75.421875" style="130" customWidth="1"/>
    <col min="13837" max="13837" width="45.28125" style="130" customWidth="1"/>
    <col min="13838" max="14080" width="9.140625" style="130" customWidth="1"/>
    <col min="14081" max="14081" width="4.421875" style="130" customWidth="1"/>
    <col min="14082" max="14082" width="11.57421875" style="130" customWidth="1"/>
    <col min="14083" max="14083" width="40.421875" style="130" customWidth="1"/>
    <col min="14084" max="14084" width="5.57421875" style="130" customWidth="1"/>
    <col min="14085" max="14085" width="8.57421875" style="130" customWidth="1"/>
    <col min="14086" max="14086" width="9.8515625" style="130" customWidth="1"/>
    <col min="14087" max="14087" width="13.8515625" style="130" customWidth="1"/>
    <col min="14088" max="14091" width="9.140625" style="130" customWidth="1"/>
    <col min="14092" max="14092" width="75.421875" style="130" customWidth="1"/>
    <col min="14093" max="14093" width="45.28125" style="130" customWidth="1"/>
    <col min="14094" max="14336" width="9.140625" style="130" customWidth="1"/>
    <col min="14337" max="14337" width="4.421875" style="130" customWidth="1"/>
    <col min="14338" max="14338" width="11.57421875" style="130" customWidth="1"/>
    <col min="14339" max="14339" width="40.421875" style="130" customWidth="1"/>
    <col min="14340" max="14340" width="5.57421875" style="130" customWidth="1"/>
    <col min="14341" max="14341" width="8.57421875" style="130" customWidth="1"/>
    <col min="14342" max="14342" width="9.8515625" style="130" customWidth="1"/>
    <col min="14343" max="14343" width="13.8515625" style="130" customWidth="1"/>
    <col min="14344" max="14347" width="9.140625" style="130" customWidth="1"/>
    <col min="14348" max="14348" width="75.421875" style="130" customWidth="1"/>
    <col min="14349" max="14349" width="45.28125" style="130" customWidth="1"/>
    <col min="14350" max="14592" width="9.140625" style="130" customWidth="1"/>
    <col min="14593" max="14593" width="4.421875" style="130" customWidth="1"/>
    <col min="14594" max="14594" width="11.57421875" style="130" customWidth="1"/>
    <col min="14595" max="14595" width="40.421875" style="130" customWidth="1"/>
    <col min="14596" max="14596" width="5.57421875" style="130" customWidth="1"/>
    <col min="14597" max="14597" width="8.57421875" style="130" customWidth="1"/>
    <col min="14598" max="14598" width="9.8515625" style="130" customWidth="1"/>
    <col min="14599" max="14599" width="13.8515625" style="130" customWidth="1"/>
    <col min="14600" max="14603" width="9.140625" style="130" customWidth="1"/>
    <col min="14604" max="14604" width="75.421875" style="130" customWidth="1"/>
    <col min="14605" max="14605" width="45.28125" style="130" customWidth="1"/>
    <col min="14606" max="14848" width="9.140625" style="130" customWidth="1"/>
    <col min="14849" max="14849" width="4.421875" style="130" customWidth="1"/>
    <col min="14850" max="14850" width="11.57421875" style="130" customWidth="1"/>
    <col min="14851" max="14851" width="40.421875" style="130" customWidth="1"/>
    <col min="14852" max="14852" width="5.57421875" style="130" customWidth="1"/>
    <col min="14853" max="14853" width="8.57421875" style="130" customWidth="1"/>
    <col min="14854" max="14854" width="9.8515625" style="130" customWidth="1"/>
    <col min="14855" max="14855" width="13.8515625" style="130" customWidth="1"/>
    <col min="14856" max="14859" width="9.140625" style="130" customWidth="1"/>
    <col min="14860" max="14860" width="75.421875" style="130" customWidth="1"/>
    <col min="14861" max="14861" width="45.28125" style="130" customWidth="1"/>
    <col min="14862" max="15104" width="9.140625" style="130" customWidth="1"/>
    <col min="15105" max="15105" width="4.421875" style="130" customWidth="1"/>
    <col min="15106" max="15106" width="11.57421875" style="130" customWidth="1"/>
    <col min="15107" max="15107" width="40.421875" style="130" customWidth="1"/>
    <col min="15108" max="15108" width="5.57421875" style="130" customWidth="1"/>
    <col min="15109" max="15109" width="8.57421875" style="130" customWidth="1"/>
    <col min="15110" max="15110" width="9.8515625" style="130" customWidth="1"/>
    <col min="15111" max="15111" width="13.8515625" style="130" customWidth="1"/>
    <col min="15112" max="15115" width="9.140625" style="130" customWidth="1"/>
    <col min="15116" max="15116" width="75.421875" style="130" customWidth="1"/>
    <col min="15117" max="15117" width="45.28125" style="130" customWidth="1"/>
    <col min="15118" max="15360" width="9.140625" style="130" customWidth="1"/>
    <col min="15361" max="15361" width="4.421875" style="130" customWidth="1"/>
    <col min="15362" max="15362" width="11.57421875" style="130" customWidth="1"/>
    <col min="15363" max="15363" width="40.421875" style="130" customWidth="1"/>
    <col min="15364" max="15364" width="5.57421875" style="130" customWidth="1"/>
    <col min="15365" max="15365" width="8.57421875" style="130" customWidth="1"/>
    <col min="15366" max="15366" width="9.8515625" style="130" customWidth="1"/>
    <col min="15367" max="15367" width="13.8515625" style="130" customWidth="1"/>
    <col min="15368" max="15371" width="9.140625" style="130" customWidth="1"/>
    <col min="15372" max="15372" width="75.421875" style="130" customWidth="1"/>
    <col min="15373" max="15373" width="45.28125" style="130" customWidth="1"/>
    <col min="15374" max="15616" width="9.140625" style="130" customWidth="1"/>
    <col min="15617" max="15617" width="4.421875" style="130" customWidth="1"/>
    <col min="15618" max="15618" width="11.57421875" style="130" customWidth="1"/>
    <col min="15619" max="15619" width="40.421875" style="130" customWidth="1"/>
    <col min="15620" max="15620" width="5.57421875" style="130" customWidth="1"/>
    <col min="15621" max="15621" width="8.57421875" style="130" customWidth="1"/>
    <col min="15622" max="15622" width="9.8515625" style="130" customWidth="1"/>
    <col min="15623" max="15623" width="13.8515625" style="130" customWidth="1"/>
    <col min="15624" max="15627" width="9.140625" style="130" customWidth="1"/>
    <col min="15628" max="15628" width="75.421875" style="130" customWidth="1"/>
    <col min="15629" max="15629" width="45.28125" style="130" customWidth="1"/>
    <col min="15630" max="15872" width="9.140625" style="130" customWidth="1"/>
    <col min="15873" max="15873" width="4.421875" style="130" customWidth="1"/>
    <col min="15874" max="15874" width="11.57421875" style="130" customWidth="1"/>
    <col min="15875" max="15875" width="40.421875" style="130" customWidth="1"/>
    <col min="15876" max="15876" width="5.57421875" style="130" customWidth="1"/>
    <col min="15877" max="15877" width="8.57421875" style="130" customWidth="1"/>
    <col min="15878" max="15878" width="9.8515625" style="130" customWidth="1"/>
    <col min="15879" max="15879" width="13.8515625" style="130" customWidth="1"/>
    <col min="15880" max="15883" width="9.140625" style="130" customWidth="1"/>
    <col min="15884" max="15884" width="75.421875" style="130" customWidth="1"/>
    <col min="15885" max="15885" width="45.28125" style="130" customWidth="1"/>
    <col min="15886" max="16128" width="9.140625" style="130" customWidth="1"/>
    <col min="16129" max="16129" width="4.421875" style="130" customWidth="1"/>
    <col min="16130" max="16130" width="11.57421875" style="130" customWidth="1"/>
    <col min="16131" max="16131" width="40.421875" style="130" customWidth="1"/>
    <col min="16132" max="16132" width="5.57421875" style="130" customWidth="1"/>
    <col min="16133" max="16133" width="8.57421875" style="130" customWidth="1"/>
    <col min="16134" max="16134" width="9.8515625" style="130" customWidth="1"/>
    <col min="16135" max="16135" width="13.8515625" style="130" customWidth="1"/>
    <col min="16136" max="16139" width="9.140625" style="130" customWidth="1"/>
    <col min="16140" max="16140" width="75.421875" style="130" customWidth="1"/>
    <col min="16141" max="16141" width="45.28125" style="130" customWidth="1"/>
    <col min="16142" max="16384" width="9.140625" style="130" customWidth="1"/>
  </cols>
  <sheetData>
    <row r="1" spans="1:7" ht="15.75">
      <c r="A1" s="397" t="s">
        <v>85</v>
      </c>
      <c r="B1" s="397"/>
      <c r="C1" s="397"/>
      <c r="D1" s="397"/>
      <c r="E1" s="397"/>
      <c r="F1" s="397"/>
      <c r="G1" s="397"/>
    </row>
    <row r="2" spans="2:7" ht="14.25" customHeight="1" thickBot="1">
      <c r="B2" s="131"/>
      <c r="C2" s="132"/>
      <c r="D2" s="132"/>
      <c r="E2" s="133"/>
      <c r="F2" s="132"/>
      <c r="G2" s="132"/>
    </row>
    <row r="3" spans="1:7" ht="13.5" thickTop="1">
      <c r="A3" s="386" t="s">
        <v>22</v>
      </c>
      <c r="B3" s="387"/>
      <c r="C3" s="74" t="str">
        <f>CONCATENATE(cislostavby2," ",nazevstavby2)</f>
        <v>10001653 REKONSTRUKCE STRUKTUR. KABELÁŽE A TECHNOLOGIE IT</v>
      </c>
      <c r="D3" s="75"/>
      <c r="E3" s="134" t="s">
        <v>16</v>
      </c>
      <c r="F3" s="135">
        <f>'B-Rekapitulace'!H1</f>
        <v>10001653</v>
      </c>
      <c r="G3" s="136"/>
    </row>
    <row r="4" spans="1:7" ht="13.5" thickBot="1">
      <c r="A4" s="398" t="s">
        <v>17</v>
      </c>
      <c r="B4" s="389"/>
      <c r="C4" s="80" t="str">
        <f>CONCATENATE(cisloobjektu2," ",nazevobjektu2)</f>
        <v>S02 BUDOVA B I. ETAPA</v>
      </c>
      <c r="D4" s="81"/>
      <c r="E4" s="399" t="str">
        <f>'B-Rekapitulace'!G2</f>
        <v>BUDOVA B I. ETAPA</v>
      </c>
      <c r="F4" s="400"/>
      <c r="G4" s="401"/>
    </row>
    <row r="5" ht="13.5" thickTop="1">
      <c r="A5" s="137"/>
    </row>
    <row r="6" spans="1:7" ht="15">
      <c r="A6" s="139" t="s">
        <v>86</v>
      </c>
      <c r="B6" s="140" t="s">
        <v>87</v>
      </c>
      <c r="C6" s="140" t="s">
        <v>88</v>
      </c>
      <c r="D6" s="140" t="s">
        <v>89</v>
      </c>
      <c r="E6" s="140" t="s">
        <v>90</v>
      </c>
      <c r="F6" s="140" t="s">
        <v>91</v>
      </c>
      <c r="G6" s="141" t="s">
        <v>92</v>
      </c>
    </row>
    <row r="7" spans="1:15" ht="15">
      <c r="A7" s="142" t="s">
        <v>93</v>
      </c>
      <c r="B7" s="143" t="s">
        <v>129</v>
      </c>
      <c r="C7" s="144" t="s">
        <v>130</v>
      </c>
      <c r="D7" s="145"/>
      <c r="E7" s="146"/>
      <c r="F7" s="146"/>
      <c r="G7" s="147"/>
      <c r="O7" s="148">
        <v>1</v>
      </c>
    </row>
    <row r="8" spans="1:104" ht="22.5">
      <c r="A8" s="149">
        <v>1</v>
      </c>
      <c r="B8" s="150" t="s">
        <v>396</v>
      </c>
      <c r="C8" s="151" t="s">
        <v>397</v>
      </c>
      <c r="D8" s="152" t="s">
        <v>153</v>
      </c>
      <c r="E8" s="153">
        <v>3</v>
      </c>
      <c r="F8" s="154"/>
      <c r="G8" s="155">
        <f>E8*F8</f>
        <v>0</v>
      </c>
      <c r="O8" s="148">
        <v>2</v>
      </c>
      <c r="AA8" s="130">
        <v>1</v>
      </c>
      <c r="AB8" s="130">
        <v>1</v>
      </c>
      <c r="AC8" s="130">
        <v>1</v>
      </c>
      <c r="AZ8" s="130">
        <v>1</v>
      </c>
      <c r="BA8" s="130">
        <f>IF(AZ8=1,G8,0)</f>
        <v>0</v>
      </c>
      <c r="BB8" s="130">
        <f>IF(AZ8=2,G8,0)</f>
        <v>0</v>
      </c>
      <c r="BC8" s="130">
        <f>IF(AZ8=3,G8,0)</f>
        <v>0</v>
      </c>
      <c r="BD8" s="130">
        <f>IF(AZ8=4,G8,0)</f>
        <v>0</v>
      </c>
      <c r="BE8" s="130">
        <f>IF(AZ8=5,G8,0)</f>
        <v>0</v>
      </c>
      <c r="CZ8" s="130">
        <v>0.05272</v>
      </c>
    </row>
    <row r="9" spans="1:15" ht="15">
      <c r="A9" s="156"/>
      <c r="B9" s="157"/>
      <c r="C9" s="395" t="s">
        <v>398</v>
      </c>
      <c r="D9" s="396"/>
      <c r="E9" s="158">
        <v>3</v>
      </c>
      <c r="F9" s="159"/>
      <c r="G9" s="160"/>
      <c r="M9" s="161" t="s">
        <v>398</v>
      </c>
      <c r="O9" s="148"/>
    </row>
    <row r="10" spans="1:104" ht="15">
      <c r="A10" s="149">
        <v>2</v>
      </c>
      <c r="B10" s="150" t="s">
        <v>399</v>
      </c>
      <c r="C10" s="151" t="s">
        <v>400</v>
      </c>
      <c r="D10" s="152" t="s">
        <v>115</v>
      </c>
      <c r="E10" s="153">
        <v>18.5935</v>
      </c>
      <c r="F10" s="154"/>
      <c r="G10" s="155">
        <f>E10*F10</f>
        <v>0</v>
      </c>
      <c r="O10" s="148">
        <v>2</v>
      </c>
      <c r="AA10" s="130">
        <v>1</v>
      </c>
      <c r="AB10" s="130">
        <v>1</v>
      </c>
      <c r="AC10" s="130">
        <v>1</v>
      </c>
      <c r="AZ10" s="130">
        <v>1</v>
      </c>
      <c r="BA10" s="130">
        <f>IF(AZ10=1,G10,0)</f>
        <v>0</v>
      </c>
      <c r="BB10" s="130">
        <f>IF(AZ10=2,G10,0)</f>
        <v>0</v>
      </c>
      <c r="BC10" s="130">
        <f>IF(AZ10=3,G10,0)</f>
        <v>0</v>
      </c>
      <c r="BD10" s="130">
        <f>IF(AZ10=4,G10,0)</f>
        <v>0</v>
      </c>
      <c r="BE10" s="130">
        <f>IF(AZ10=5,G10,0)</f>
        <v>0</v>
      </c>
      <c r="CZ10" s="130">
        <v>0.09135</v>
      </c>
    </row>
    <row r="11" spans="1:15" ht="15">
      <c r="A11" s="156"/>
      <c r="B11" s="157"/>
      <c r="C11" s="395" t="s">
        <v>401</v>
      </c>
      <c r="D11" s="396"/>
      <c r="E11" s="158">
        <v>18.5935</v>
      </c>
      <c r="F11" s="159"/>
      <c r="G11" s="160"/>
      <c r="M11" s="161" t="s">
        <v>401</v>
      </c>
      <c r="O11" s="148"/>
    </row>
    <row r="12" spans="1:104" ht="15">
      <c r="A12" s="149">
        <v>3</v>
      </c>
      <c r="B12" s="150" t="s">
        <v>402</v>
      </c>
      <c r="C12" s="151" t="s">
        <v>403</v>
      </c>
      <c r="D12" s="152" t="s">
        <v>115</v>
      </c>
      <c r="E12" s="153">
        <v>15.8215</v>
      </c>
      <c r="F12" s="154"/>
      <c r="G12" s="155">
        <f>E12*F12</f>
        <v>0</v>
      </c>
      <c r="O12" s="148">
        <v>2</v>
      </c>
      <c r="AA12" s="130">
        <v>1</v>
      </c>
      <c r="AB12" s="130">
        <v>1</v>
      </c>
      <c r="AC12" s="130">
        <v>1</v>
      </c>
      <c r="AZ12" s="130">
        <v>1</v>
      </c>
      <c r="BA12" s="130">
        <f>IF(AZ12=1,G12,0)</f>
        <v>0</v>
      </c>
      <c r="BB12" s="130">
        <f>IF(AZ12=2,G12,0)</f>
        <v>0</v>
      </c>
      <c r="BC12" s="130">
        <f>IF(AZ12=3,G12,0)</f>
        <v>0</v>
      </c>
      <c r="BD12" s="130">
        <f>IF(AZ12=4,G12,0)</f>
        <v>0</v>
      </c>
      <c r="BE12" s="130">
        <f>IF(AZ12=5,G12,0)</f>
        <v>0</v>
      </c>
      <c r="CZ12" s="130">
        <v>0.1372</v>
      </c>
    </row>
    <row r="13" spans="1:15" ht="15">
      <c r="A13" s="156"/>
      <c r="B13" s="157"/>
      <c r="C13" s="395" t="s">
        <v>404</v>
      </c>
      <c r="D13" s="396"/>
      <c r="E13" s="158">
        <v>6.9125</v>
      </c>
      <c r="F13" s="159"/>
      <c r="G13" s="160"/>
      <c r="M13" s="161" t="s">
        <v>404</v>
      </c>
      <c r="O13" s="148"/>
    </row>
    <row r="14" spans="1:15" ht="15">
      <c r="A14" s="156"/>
      <c r="B14" s="157"/>
      <c r="C14" s="395" t="s">
        <v>405</v>
      </c>
      <c r="D14" s="396"/>
      <c r="E14" s="158">
        <v>8.909</v>
      </c>
      <c r="F14" s="159"/>
      <c r="G14" s="160"/>
      <c r="M14" s="161" t="s">
        <v>405</v>
      </c>
      <c r="O14" s="148"/>
    </row>
    <row r="15" spans="1:104" ht="22.5">
      <c r="A15" s="149">
        <v>4</v>
      </c>
      <c r="B15" s="150" t="s">
        <v>134</v>
      </c>
      <c r="C15" s="151" t="s">
        <v>406</v>
      </c>
      <c r="D15" s="152" t="s">
        <v>115</v>
      </c>
      <c r="E15" s="153">
        <v>3.3</v>
      </c>
      <c r="F15" s="154"/>
      <c r="G15" s="155">
        <f>E15*F15</f>
        <v>0</v>
      </c>
      <c r="O15" s="148">
        <v>2</v>
      </c>
      <c r="AA15" s="130">
        <v>1</v>
      </c>
      <c r="AB15" s="130">
        <v>1</v>
      </c>
      <c r="AC15" s="130">
        <v>1</v>
      </c>
      <c r="AZ15" s="130">
        <v>1</v>
      </c>
      <c r="BA15" s="130">
        <f>IF(AZ15=1,G15,0)</f>
        <v>0</v>
      </c>
      <c r="BB15" s="130">
        <f>IF(AZ15=2,G15,0)</f>
        <v>0</v>
      </c>
      <c r="BC15" s="130">
        <f>IF(AZ15=3,G15,0)</f>
        <v>0</v>
      </c>
      <c r="BD15" s="130">
        <f>IF(AZ15=4,G15,0)</f>
        <v>0</v>
      </c>
      <c r="BE15" s="130">
        <f>IF(AZ15=5,G15,0)</f>
        <v>0</v>
      </c>
      <c r="CZ15" s="130">
        <v>0.05979</v>
      </c>
    </row>
    <row r="16" spans="1:15" ht="15">
      <c r="A16" s="156"/>
      <c r="B16" s="157"/>
      <c r="C16" s="395" t="s">
        <v>407</v>
      </c>
      <c r="D16" s="396"/>
      <c r="E16" s="158">
        <v>3.3</v>
      </c>
      <c r="F16" s="159"/>
      <c r="G16" s="160"/>
      <c r="M16" s="161" t="s">
        <v>407</v>
      </c>
      <c r="O16" s="148"/>
    </row>
    <row r="17" spans="1:57" ht="15">
      <c r="A17" s="162"/>
      <c r="B17" s="163" t="s">
        <v>120</v>
      </c>
      <c r="C17" s="164" t="str">
        <f>CONCATENATE(B7," ",C7)</f>
        <v>3 Svislé a kompletní konstrukce</v>
      </c>
      <c r="D17" s="162"/>
      <c r="E17" s="165"/>
      <c r="F17" s="166"/>
      <c r="G17" s="167">
        <f>SUM(G7:G16)</f>
        <v>0</v>
      </c>
      <c r="O17" s="148">
        <v>4</v>
      </c>
      <c r="BA17" s="168">
        <f>SUM(BA7:BA16)</f>
        <v>0</v>
      </c>
      <c r="BB17" s="168">
        <f>SUM(BB7:BB16)</f>
        <v>0</v>
      </c>
      <c r="BC17" s="168">
        <f>SUM(BC7:BC16)</f>
        <v>0</v>
      </c>
      <c r="BD17" s="168">
        <f>SUM(BD7:BD16)</f>
        <v>0</v>
      </c>
      <c r="BE17" s="168">
        <f>SUM(BE7:BE16)</f>
        <v>0</v>
      </c>
    </row>
    <row r="18" spans="1:15" ht="15">
      <c r="A18" s="142" t="s">
        <v>93</v>
      </c>
      <c r="B18" s="143" t="s">
        <v>149</v>
      </c>
      <c r="C18" s="144" t="s">
        <v>150</v>
      </c>
      <c r="D18" s="145"/>
      <c r="E18" s="146"/>
      <c r="F18" s="169"/>
      <c r="G18" s="147"/>
      <c r="O18" s="148">
        <v>1</v>
      </c>
    </row>
    <row r="19" spans="1:104" ht="15">
      <c r="A19" s="149">
        <v>5</v>
      </c>
      <c r="B19" s="150" t="s">
        <v>141</v>
      </c>
      <c r="C19" s="151" t="s">
        <v>142</v>
      </c>
      <c r="D19" s="152" t="s">
        <v>143</v>
      </c>
      <c r="E19" s="153">
        <v>12.22</v>
      </c>
      <c r="F19" s="154"/>
      <c r="G19" s="155">
        <f>E19*F19</f>
        <v>0</v>
      </c>
      <c r="O19" s="148">
        <v>2</v>
      </c>
      <c r="AA19" s="130">
        <v>1</v>
      </c>
      <c r="AB19" s="130">
        <v>1</v>
      </c>
      <c r="AC19" s="130">
        <v>1</v>
      </c>
      <c r="AZ19" s="130">
        <v>1</v>
      </c>
      <c r="BA19" s="130">
        <f>IF(AZ19=1,G19,0)</f>
        <v>0</v>
      </c>
      <c r="BB19" s="130">
        <f>IF(AZ19=2,G19,0)</f>
        <v>0</v>
      </c>
      <c r="BC19" s="130">
        <f>IF(AZ19=3,G19,0)</f>
        <v>0</v>
      </c>
      <c r="BD19" s="130">
        <f>IF(AZ19=4,G19,0)</f>
        <v>0</v>
      </c>
      <c r="BE19" s="130">
        <f>IF(AZ19=5,G19,0)</f>
        <v>0</v>
      </c>
      <c r="CZ19" s="130">
        <v>0.00102</v>
      </c>
    </row>
    <row r="20" spans="1:15" ht="15">
      <c r="A20" s="156"/>
      <c r="B20" s="157"/>
      <c r="C20" s="395" t="s">
        <v>408</v>
      </c>
      <c r="D20" s="396"/>
      <c r="E20" s="158">
        <v>5.53</v>
      </c>
      <c r="F20" s="159"/>
      <c r="G20" s="160"/>
      <c r="M20" s="161" t="s">
        <v>408</v>
      </c>
      <c r="O20" s="148"/>
    </row>
    <row r="21" spans="1:15" ht="15">
      <c r="A21" s="156"/>
      <c r="B21" s="157"/>
      <c r="C21" s="395" t="s">
        <v>409</v>
      </c>
      <c r="D21" s="396"/>
      <c r="E21" s="158">
        <v>3</v>
      </c>
      <c r="F21" s="159"/>
      <c r="G21" s="160"/>
      <c r="M21" s="161" t="s">
        <v>409</v>
      </c>
      <c r="O21" s="148"/>
    </row>
    <row r="22" spans="1:15" ht="15">
      <c r="A22" s="156"/>
      <c r="B22" s="157"/>
      <c r="C22" s="395" t="s">
        <v>410</v>
      </c>
      <c r="D22" s="396"/>
      <c r="E22" s="158">
        <v>3.69</v>
      </c>
      <c r="F22" s="159"/>
      <c r="G22" s="160"/>
      <c r="M22" s="161" t="s">
        <v>410</v>
      </c>
      <c r="O22" s="148"/>
    </row>
    <row r="23" spans="1:104" ht="22.5">
      <c r="A23" s="149">
        <v>6</v>
      </c>
      <c r="B23" s="150" t="s">
        <v>411</v>
      </c>
      <c r="C23" s="151" t="s">
        <v>412</v>
      </c>
      <c r="D23" s="152" t="s">
        <v>153</v>
      </c>
      <c r="E23" s="153">
        <v>6</v>
      </c>
      <c r="F23" s="154"/>
      <c r="G23" s="155">
        <f>E23*F23</f>
        <v>0</v>
      </c>
      <c r="O23" s="148">
        <v>2</v>
      </c>
      <c r="AA23" s="130">
        <v>1</v>
      </c>
      <c r="AB23" s="130">
        <v>1</v>
      </c>
      <c r="AC23" s="130">
        <v>1</v>
      </c>
      <c r="AZ23" s="130">
        <v>1</v>
      </c>
      <c r="BA23" s="130">
        <f>IF(AZ23=1,G23,0)</f>
        <v>0</v>
      </c>
      <c r="BB23" s="130">
        <f>IF(AZ23=2,G23,0)</f>
        <v>0</v>
      </c>
      <c r="BC23" s="130">
        <f>IF(AZ23=3,G23,0)</f>
        <v>0</v>
      </c>
      <c r="BD23" s="130">
        <f>IF(AZ23=4,G23,0)</f>
        <v>0</v>
      </c>
      <c r="BE23" s="130">
        <f>IF(AZ23=5,G23,0)</f>
        <v>0</v>
      </c>
      <c r="CZ23" s="130">
        <v>0.01074</v>
      </c>
    </row>
    <row r="24" spans="1:104" ht="22.5">
      <c r="A24" s="149">
        <v>7</v>
      </c>
      <c r="B24" s="150" t="s">
        <v>413</v>
      </c>
      <c r="C24" s="151" t="s">
        <v>414</v>
      </c>
      <c r="D24" s="152" t="s">
        <v>115</v>
      </c>
      <c r="E24" s="153">
        <v>24.21</v>
      </c>
      <c r="F24" s="154"/>
      <c r="G24" s="155">
        <f>E24*F24</f>
        <v>0</v>
      </c>
      <c r="O24" s="148">
        <v>2</v>
      </c>
      <c r="AA24" s="130">
        <v>1</v>
      </c>
      <c r="AB24" s="130">
        <v>1</v>
      </c>
      <c r="AC24" s="130">
        <v>1</v>
      </c>
      <c r="AZ24" s="130">
        <v>1</v>
      </c>
      <c r="BA24" s="130">
        <f>IF(AZ24=1,G24,0)</f>
        <v>0</v>
      </c>
      <c r="BB24" s="130">
        <f>IF(AZ24=2,G24,0)</f>
        <v>0</v>
      </c>
      <c r="BC24" s="130">
        <f>IF(AZ24=3,G24,0)</f>
        <v>0</v>
      </c>
      <c r="BD24" s="130">
        <f>IF(AZ24=4,G24,0)</f>
        <v>0</v>
      </c>
      <c r="BE24" s="130">
        <f>IF(AZ24=5,G24,0)</f>
        <v>0</v>
      </c>
      <c r="CZ24" s="130">
        <v>0.01184</v>
      </c>
    </row>
    <row r="25" spans="1:15" ht="15">
      <c r="A25" s="156"/>
      <c r="B25" s="157"/>
      <c r="C25" s="395" t="s">
        <v>415</v>
      </c>
      <c r="D25" s="396"/>
      <c r="E25" s="158">
        <v>24.21</v>
      </c>
      <c r="F25" s="159"/>
      <c r="G25" s="160"/>
      <c r="M25" s="161" t="s">
        <v>415</v>
      </c>
      <c r="O25" s="148"/>
    </row>
    <row r="26" spans="1:104" ht="22.5">
      <c r="A26" s="149">
        <v>8</v>
      </c>
      <c r="B26" s="150" t="s">
        <v>151</v>
      </c>
      <c r="C26" s="151" t="s">
        <v>152</v>
      </c>
      <c r="D26" s="152" t="s">
        <v>153</v>
      </c>
      <c r="E26" s="153">
        <v>6</v>
      </c>
      <c r="F26" s="154"/>
      <c r="G26" s="155">
        <f>E26*F26</f>
        <v>0</v>
      </c>
      <c r="O26" s="148">
        <v>2</v>
      </c>
      <c r="AA26" s="130">
        <v>1</v>
      </c>
      <c r="AB26" s="130">
        <v>1</v>
      </c>
      <c r="AC26" s="130">
        <v>1</v>
      </c>
      <c r="AZ26" s="130">
        <v>1</v>
      </c>
      <c r="BA26" s="130">
        <f>IF(AZ26=1,G26,0)</f>
        <v>0</v>
      </c>
      <c r="BB26" s="130">
        <f>IF(AZ26=2,G26,0)</f>
        <v>0</v>
      </c>
      <c r="BC26" s="130">
        <f>IF(AZ26=3,G26,0)</f>
        <v>0</v>
      </c>
      <c r="BD26" s="130">
        <f>IF(AZ26=4,G26,0)</f>
        <v>0</v>
      </c>
      <c r="BE26" s="130">
        <f>IF(AZ26=5,G26,0)</f>
        <v>0</v>
      </c>
      <c r="CZ26" s="130">
        <v>0.03562</v>
      </c>
    </row>
    <row r="27" spans="1:15" ht="15">
      <c r="A27" s="156"/>
      <c r="B27" s="157"/>
      <c r="C27" s="395" t="s">
        <v>149</v>
      </c>
      <c r="D27" s="396"/>
      <c r="E27" s="158">
        <v>6</v>
      </c>
      <c r="F27" s="159"/>
      <c r="G27" s="160"/>
      <c r="M27" s="161">
        <v>6</v>
      </c>
      <c r="O27" s="148"/>
    </row>
    <row r="28" spans="1:104" ht="22.5">
      <c r="A28" s="149">
        <v>9</v>
      </c>
      <c r="B28" s="150" t="s">
        <v>154</v>
      </c>
      <c r="C28" s="151" t="s">
        <v>155</v>
      </c>
      <c r="D28" s="152" t="s">
        <v>143</v>
      </c>
      <c r="E28" s="153">
        <v>120.38</v>
      </c>
      <c r="F28" s="154"/>
      <c r="G28" s="155">
        <f>E28*F28</f>
        <v>0</v>
      </c>
      <c r="O28" s="148">
        <v>2</v>
      </c>
      <c r="AA28" s="130">
        <v>1</v>
      </c>
      <c r="AB28" s="130">
        <v>1</v>
      </c>
      <c r="AC28" s="130">
        <v>1</v>
      </c>
      <c r="AZ28" s="130">
        <v>1</v>
      </c>
      <c r="BA28" s="130">
        <f>IF(AZ28=1,G28,0)</f>
        <v>0</v>
      </c>
      <c r="BB28" s="130">
        <f>IF(AZ28=2,G28,0)</f>
        <v>0</v>
      </c>
      <c r="BC28" s="130">
        <f>IF(AZ28=3,G28,0)</f>
        <v>0</v>
      </c>
      <c r="BD28" s="130">
        <f>IF(AZ28=4,G28,0)</f>
        <v>0</v>
      </c>
      <c r="BE28" s="130">
        <f>IF(AZ28=5,G28,0)</f>
        <v>0</v>
      </c>
      <c r="CZ28" s="130">
        <v>0.00238</v>
      </c>
    </row>
    <row r="29" spans="1:15" ht="15">
      <c r="A29" s="156"/>
      <c r="B29" s="157"/>
      <c r="C29" s="395" t="s">
        <v>416</v>
      </c>
      <c r="D29" s="396"/>
      <c r="E29" s="158">
        <v>42.8</v>
      </c>
      <c r="F29" s="159"/>
      <c r="G29" s="160"/>
      <c r="M29" s="161" t="s">
        <v>416</v>
      </c>
      <c r="O29" s="148"/>
    </row>
    <row r="30" spans="1:15" ht="15">
      <c r="A30" s="156"/>
      <c r="B30" s="157"/>
      <c r="C30" s="395" t="s">
        <v>417</v>
      </c>
      <c r="D30" s="396"/>
      <c r="E30" s="158">
        <v>32.2</v>
      </c>
      <c r="F30" s="159"/>
      <c r="G30" s="160"/>
      <c r="M30" s="161" t="s">
        <v>417</v>
      </c>
      <c r="O30" s="148"/>
    </row>
    <row r="31" spans="1:15" ht="15">
      <c r="A31" s="156"/>
      <c r="B31" s="157"/>
      <c r="C31" s="395" t="s">
        <v>418</v>
      </c>
      <c r="D31" s="396"/>
      <c r="E31" s="158">
        <v>33.58</v>
      </c>
      <c r="F31" s="159"/>
      <c r="G31" s="160"/>
      <c r="M31" s="161" t="s">
        <v>418</v>
      </c>
      <c r="O31" s="148"/>
    </row>
    <row r="32" spans="1:15" ht="15">
      <c r="A32" s="156"/>
      <c r="B32" s="157"/>
      <c r="C32" s="395" t="s">
        <v>419</v>
      </c>
      <c r="D32" s="396"/>
      <c r="E32" s="158">
        <v>11.8</v>
      </c>
      <c r="F32" s="159"/>
      <c r="G32" s="160"/>
      <c r="M32" s="161" t="s">
        <v>419</v>
      </c>
      <c r="O32" s="148"/>
    </row>
    <row r="33" spans="1:104" ht="22.5">
      <c r="A33" s="149">
        <v>10</v>
      </c>
      <c r="B33" s="150" t="s">
        <v>157</v>
      </c>
      <c r="C33" s="151" t="s">
        <v>158</v>
      </c>
      <c r="D33" s="152" t="s">
        <v>115</v>
      </c>
      <c r="E33" s="153">
        <v>125.74</v>
      </c>
      <c r="F33" s="154"/>
      <c r="G33" s="155">
        <f>E33*F33</f>
        <v>0</v>
      </c>
      <c r="O33" s="148">
        <v>2</v>
      </c>
      <c r="AA33" s="130">
        <v>1</v>
      </c>
      <c r="AB33" s="130">
        <v>1</v>
      </c>
      <c r="AC33" s="130">
        <v>1</v>
      </c>
      <c r="AZ33" s="130">
        <v>1</v>
      </c>
      <c r="BA33" s="130">
        <f>IF(AZ33=1,G33,0)</f>
        <v>0</v>
      </c>
      <c r="BB33" s="130">
        <f>IF(AZ33=2,G33,0)</f>
        <v>0</v>
      </c>
      <c r="BC33" s="130">
        <f>IF(AZ33=3,G33,0)</f>
        <v>0</v>
      </c>
      <c r="BD33" s="130">
        <f>IF(AZ33=4,G33,0)</f>
        <v>0</v>
      </c>
      <c r="BE33" s="130">
        <f>IF(AZ33=5,G33,0)</f>
        <v>0</v>
      </c>
      <c r="CZ33" s="130">
        <v>0.01038</v>
      </c>
    </row>
    <row r="34" spans="1:104" ht="15">
      <c r="A34" s="149">
        <v>11</v>
      </c>
      <c r="B34" s="150" t="s">
        <v>159</v>
      </c>
      <c r="C34" s="151" t="s">
        <v>160</v>
      </c>
      <c r="D34" s="152" t="s">
        <v>115</v>
      </c>
      <c r="E34" s="153">
        <v>6.6</v>
      </c>
      <c r="F34" s="154"/>
      <c r="G34" s="155">
        <f>E34*F34</f>
        <v>0</v>
      </c>
      <c r="O34" s="148">
        <v>2</v>
      </c>
      <c r="AA34" s="130">
        <v>1</v>
      </c>
      <c r="AB34" s="130">
        <v>1</v>
      </c>
      <c r="AC34" s="130">
        <v>1</v>
      </c>
      <c r="AZ34" s="130">
        <v>1</v>
      </c>
      <c r="BA34" s="130">
        <f>IF(AZ34=1,G34,0)</f>
        <v>0</v>
      </c>
      <c r="BB34" s="130">
        <f>IF(AZ34=2,G34,0)</f>
        <v>0</v>
      </c>
      <c r="BC34" s="130">
        <f>IF(AZ34=3,G34,0)</f>
        <v>0</v>
      </c>
      <c r="BD34" s="130">
        <f>IF(AZ34=4,G34,0)</f>
        <v>0</v>
      </c>
      <c r="BE34" s="130">
        <f>IF(AZ34=5,G34,0)</f>
        <v>0</v>
      </c>
      <c r="CZ34" s="130">
        <v>0.00425</v>
      </c>
    </row>
    <row r="35" spans="1:15" ht="15">
      <c r="A35" s="156"/>
      <c r="B35" s="157"/>
      <c r="C35" s="395" t="s">
        <v>420</v>
      </c>
      <c r="D35" s="396"/>
      <c r="E35" s="158">
        <v>6.6</v>
      </c>
      <c r="F35" s="159"/>
      <c r="G35" s="160"/>
      <c r="M35" s="161" t="s">
        <v>420</v>
      </c>
      <c r="O35" s="148"/>
    </row>
    <row r="36" spans="1:104" ht="15">
      <c r="A36" s="149">
        <v>12</v>
      </c>
      <c r="B36" s="150" t="s">
        <v>421</v>
      </c>
      <c r="C36" s="151" t="s">
        <v>422</v>
      </c>
      <c r="D36" s="152" t="s">
        <v>115</v>
      </c>
      <c r="E36" s="153">
        <v>68.82</v>
      </c>
      <c r="F36" s="154"/>
      <c r="G36" s="155">
        <f>E36*F36</f>
        <v>0</v>
      </c>
      <c r="O36" s="148">
        <v>2</v>
      </c>
      <c r="AA36" s="130">
        <v>1</v>
      </c>
      <c r="AB36" s="130">
        <v>1</v>
      </c>
      <c r="AC36" s="130">
        <v>1</v>
      </c>
      <c r="AZ36" s="130">
        <v>1</v>
      </c>
      <c r="BA36" s="130">
        <f>IF(AZ36=1,G36,0)</f>
        <v>0</v>
      </c>
      <c r="BB36" s="130">
        <f>IF(AZ36=2,G36,0)</f>
        <v>0</v>
      </c>
      <c r="BC36" s="130">
        <f>IF(AZ36=3,G36,0)</f>
        <v>0</v>
      </c>
      <c r="BD36" s="130">
        <f>IF(AZ36=4,G36,0)</f>
        <v>0</v>
      </c>
      <c r="BE36" s="130">
        <f>IF(AZ36=5,G36,0)</f>
        <v>0</v>
      </c>
      <c r="CZ36" s="130">
        <v>0.0357</v>
      </c>
    </row>
    <row r="37" spans="1:15" ht="15">
      <c r="A37" s="156"/>
      <c r="B37" s="157"/>
      <c r="C37" s="395" t="s">
        <v>423</v>
      </c>
      <c r="D37" s="396"/>
      <c r="E37" s="158">
        <v>68.82</v>
      </c>
      <c r="F37" s="159"/>
      <c r="G37" s="160"/>
      <c r="M37" s="161" t="s">
        <v>423</v>
      </c>
      <c r="O37" s="148"/>
    </row>
    <row r="38" spans="1:104" ht="22.5">
      <c r="A38" s="149">
        <v>13</v>
      </c>
      <c r="B38" s="150" t="s">
        <v>424</v>
      </c>
      <c r="C38" s="151" t="s">
        <v>425</v>
      </c>
      <c r="D38" s="152" t="s">
        <v>115</v>
      </c>
      <c r="E38" s="153">
        <v>79.143</v>
      </c>
      <c r="F38" s="154"/>
      <c r="G38" s="155">
        <f>E38*F38</f>
        <v>0</v>
      </c>
      <c r="O38" s="148">
        <v>2</v>
      </c>
      <c r="AA38" s="130">
        <v>1</v>
      </c>
      <c r="AB38" s="130">
        <v>1</v>
      </c>
      <c r="AC38" s="130">
        <v>1</v>
      </c>
      <c r="AZ38" s="130">
        <v>1</v>
      </c>
      <c r="BA38" s="130">
        <f>IF(AZ38=1,G38,0)</f>
        <v>0</v>
      </c>
      <c r="BB38" s="130">
        <f>IF(AZ38=2,G38,0)</f>
        <v>0</v>
      </c>
      <c r="BC38" s="130">
        <f>IF(AZ38=3,G38,0)</f>
        <v>0</v>
      </c>
      <c r="BD38" s="130">
        <f>IF(AZ38=4,G38,0)</f>
        <v>0</v>
      </c>
      <c r="BE38" s="130">
        <f>IF(AZ38=5,G38,0)</f>
        <v>0</v>
      </c>
      <c r="CZ38" s="130">
        <v>0.00367</v>
      </c>
    </row>
    <row r="39" spans="1:15" ht="15">
      <c r="A39" s="156"/>
      <c r="B39" s="157"/>
      <c r="C39" s="395" t="s">
        <v>426</v>
      </c>
      <c r="D39" s="396"/>
      <c r="E39" s="158">
        <v>79.143</v>
      </c>
      <c r="F39" s="159"/>
      <c r="G39" s="160"/>
      <c r="M39" s="161" t="s">
        <v>426</v>
      </c>
      <c r="O39" s="148"/>
    </row>
    <row r="40" spans="1:104" ht="22.5">
      <c r="A40" s="149">
        <v>14</v>
      </c>
      <c r="B40" s="150" t="s">
        <v>175</v>
      </c>
      <c r="C40" s="151" t="s">
        <v>427</v>
      </c>
      <c r="D40" s="152" t="s">
        <v>153</v>
      </c>
      <c r="E40" s="153">
        <v>1</v>
      </c>
      <c r="F40" s="154"/>
      <c r="G40" s="155">
        <f>E40*F40</f>
        <v>0</v>
      </c>
      <c r="O40" s="148">
        <v>2</v>
      </c>
      <c r="AA40" s="130">
        <v>12</v>
      </c>
      <c r="AB40" s="130">
        <v>0</v>
      </c>
      <c r="AC40" s="130">
        <v>6</v>
      </c>
      <c r="AZ40" s="130">
        <v>1</v>
      </c>
      <c r="BA40" s="130">
        <f>IF(AZ40=1,G40,0)</f>
        <v>0</v>
      </c>
      <c r="BB40" s="130">
        <f>IF(AZ40=2,G40,0)</f>
        <v>0</v>
      </c>
      <c r="BC40" s="130">
        <f>IF(AZ40=3,G40,0)</f>
        <v>0</v>
      </c>
      <c r="BD40" s="130">
        <f>IF(AZ40=4,G40,0)</f>
        <v>0</v>
      </c>
      <c r="BE40" s="130">
        <f>IF(AZ40=5,G40,0)</f>
        <v>0</v>
      </c>
      <c r="CZ40" s="130">
        <v>0.03</v>
      </c>
    </row>
    <row r="41" spans="1:15" ht="15">
      <c r="A41" s="156"/>
      <c r="B41" s="157"/>
      <c r="C41" s="395" t="s">
        <v>94</v>
      </c>
      <c r="D41" s="396"/>
      <c r="E41" s="158">
        <v>1</v>
      </c>
      <c r="F41" s="159"/>
      <c r="G41" s="160"/>
      <c r="M41" s="161">
        <v>1</v>
      </c>
      <c r="O41" s="148"/>
    </row>
    <row r="42" spans="1:104" ht="22.5">
      <c r="A42" s="149">
        <v>15</v>
      </c>
      <c r="B42" s="150" t="s">
        <v>428</v>
      </c>
      <c r="C42" s="151" t="s">
        <v>429</v>
      </c>
      <c r="D42" s="152" t="s">
        <v>153</v>
      </c>
      <c r="E42" s="153">
        <v>3</v>
      </c>
      <c r="F42" s="154"/>
      <c r="G42" s="155">
        <f>E42*F42</f>
        <v>0</v>
      </c>
      <c r="O42" s="148">
        <v>2</v>
      </c>
      <c r="AA42" s="130">
        <v>12</v>
      </c>
      <c r="AB42" s="130">
        <v>0</v>
      </c>
      <c r="AC42" s="130">
        <v>7</v>
      </c>
      <c r="AZ42" s="130">
        <v>1</v>
      </c>
      <c r="BA42" s="130">
        <f>IF(AZ42=1,G42,0)</f>
        <v>0</v>
      </c>
      <c r="BB42" s="130">
        <f>IF(AZ42=2,G42,0)</f>
        <v>0</v>
      </c>
      <c r="BC42" s="130">
        <f>IF(AZ42=3,G42,0)</f>
        <v>0</v>
      </c>
      <c r="BD42" s="130">
        <f>IF(AZ42=4,G42,0)</f>
        <v>0</v>
      </c>
      <c r="BE42" s="130">
        <f>IF(AZ42=5,G42,0)</f>
        <v>0</v>
      </c>
      <c r="CZ42" s="130">
        <v>0.033</v>
      </c>
    </row>
    <row r="43" spans="1:15" ht="15">
      <c r="A43" s="156"/>
      <c r="B43" s="157"/>
      <c r="C43" s="395" t="s">
        <v>129</v>
      </c>
      <c r="D43" s="396"/>
      <c r="E43" s="158">
        <v>3</v>
      </c>
      <c r="F43" s="159"/>
      <c r="G43" s="160"/>
      <c r="M43" s="161">
        <v>3</v>
      </c>
      <c r="O43" s="148"/>
    </row>
    <row r="44" spans="1:57" ht="15">
      <c r="A44" s="162"/>
      <c r="B44" s="163" t="s">
        <v>120</v>
      </c>
      <c r="C44" s="164" t="str">
        <f>CONCATENATE(B18," ",C18)</f>
        <v>6 Úpravy povrchu, podlahy</v>
      </c>
      <c r="D44" s="162"/>
      <c r="E44" s="165"/>
      <c r="F44" s="166"/>
      <c r="G44" s="167">
        <f>SUM(G18:G43)</f>
        <v>0</v>
      </c>
      <c r="O44" s="148">
        <v>4</v>
      </c>
      <c r="BA44" s="168">
        <f>SUM(BA18:BA43)</f>
        <v>0</v>
      </c>
      <c r="BB44" s="168">
        <f>SUM(BB18:BB43)</f>
        <v>0</v>
      </c>
      <c r="BC44" s="168">
        <f>SUM(BC18:BC43)</f>
        <v>0</v>
      </c>
      <c r="BD44" s="168">
        <f>SUM(BD18:BD43)</f>
        <v>0</v>
      </c>
      <c r="BE44" s="168">
        <f>SUM(BE18:BE43)</f>
        <v>0</v>
      </c>
    </row>
    <row r="45" spans="1:15" ht="15">
      <c r="A45" s="142" t="s">
        <v>93</v>
      </c>
      <c r="B45" s="143" t="s">
        <v>178</v>
      </c>
      <c r="C45" s="144" t="s">
        <v>179</v>
      </c>
      <c r="D45" s="145"/>
      <c r="E45" s="146"/>
      <c r="F45" s="169"/>
      <c r="G45" s="147"/>
      <c r="O45" s="148">
        <v>1</v>
      </c>
    </row>
    <row r="46" spans="1:104" ht="15">
      <c r="A46" s="149">
        <v>16</v>
      </c>
      <c r="B46" s="150" t="s">
        <v>180</v>
      </c>
      <c r="C46" s="151" t="s">
        <v>181</v>
      </c>
      <c r="D46" s="152" t="s">
        <v>115</v>
      </c>
      <c r="E46" s="153">
        <v>43.36</v>
      </c>
      <c r="F46" s="154"/>
      <c r="G46" s="155">
        <f>E46*F46</f>
        <v>0</v>
      </c>
      <c r="O46" s="148">
        <v>2</v>
      </c>
      <c r="AA46" s="130">
        <v>1</v>
      </c>
      <c r="AB46" s="130">
        <v>1</v>
      </c>
      <c r="AC46" s="130">
        <v>1</v>
      </c>
      <c r="AZ46" s="130">
        <v>1</v>
      </c>
      <c r="BA46" s="130">
        <f>IF(AZ46=1,G46,0)</f>
        <v>0</v>
      </c>
      <c r="BB46" s="130">
        <f>IF(AZ46=2,G46,0)</f>
        <v>0</v>
      </c>
      <c r="BC46" s="130">
        <f>IF(AZ46=3,G46,0)</f>
        <v>0</v>
      </c>
      <c r="BD46" s="130">
        <f>IF(AZ46=4,G46,0)</f>
        <v>0</v>
      </c>
      <c r="BE46" s="130">
        <f>IF(AZ46=5,G46,0)</f>
        <v>0</v>
      </c>
      <c r="CZ46" s="130">
        <v>0.00158</v>
      </c>
    </row>
    <row r="47" spans="1:15" ht="15">
      <c r="A47" s="156"/>
      <c r="B47" s="157"/>
      <c r="C47" s="395" t="s">
        <v>430</v>
      </c>
      <c r="D47" s="396"/>
      <c r="E47" s="158">
        <v>8.26</v>
      </c>
      <c r="F47" s="159"/>
      <c r="G47" s="160"/>
      <c r="M47" s="161" t="s">
        <v>430</v>
      </c>
      <c r="O47" s="148"/>
    </row>
    <row r="48" spans="1:15" ht="15">
      <c r="A48" s="156"/>
      <c r="B48" s="157"/>
      <c r="C48" s="395" t="s">
        <v>431</v>
      </c>
      <c r="D48" s="396"/>
      <c r="E48" s="158">
        <v>9</v>
      </c>
      <c r="F48" s="159"/>
      <c r="G48" s="160"/>
      <c r="M48" s="161" t="s">
        <v>431</v>
      </c>
      <c r="O48" s="148"/>
    </row>
    <row r="49" spans="1:15" ht="15">
      <c r="A49" s="156"/>
      <c r="B49" s="157"/>
      <c r="C49" s="395" t="s">
        <v>432</v>
      </c>
      <c r="D49" s="396"/>
      <c r="E49" s="158">
        <v>9</v>
      </c>
      <c r="F49" s="159"/>
      <c r="G49" s="160"/>
      <c r="M49" s="161" t="s">
        <v>432</v>
      </c>
      <c r="O49" s="148"/>
    </row>
    <row r="50" spans="1:15" ht="15">
      <c r="A50" s="156"/>
      <c r="B50" s="157"/>
      <c r="C50" s="395" t="s">
        <v>433</v>
      </c>
      <c r="D50" s="396"/>
      <c r="E50" s="158">
        <v>17.1</v>
      </c>
      <c r="F50" s="159"/>
      <c r="G50" s="160"/>
      <c r="M50" s="161" t="s">
        <v>433</v>
      </c>
      <c r="O50" s="148"/>
    </row>
    <row r="51" spans="1:57" ht="15">
      <c r="A51" s="162"/>
      <c r="B51" s="163" t="s">
        <v>120</v>
      </c>
      <c r="C51" s="164" t="str">
        <f>CONCATENATE(B45," ",C45)</f>
        <v>94 Lešení a stavební výtahy</v>
      </c>
      <c r="D51" s="162"/>
      <c r="E51" s="165"/>
      <c r="F51" s="166"/>
      <c r="G51" s="167">
        <f>SUM(G45:G50)</f>
        <v>0</v>
      </c>
      <c r="O51" s="148">
        <v>4</v>
      </c>
      <c r="BA51" s="168">
        <f>SUM(BA45:BA50)</f>
        <v>0</v>
      </c>
      <c r="BB51" s="168">
        <f>SUM(BB45:BB50)</f>
        <v>0</v>
      </c>
      <c r="BC51" s="168">
        <f>SUM(BC45:BC50)</f>
        <v>0</v>
      </c>
      <c r="BD51" s="168">
        <f>SUM(BD45:BD50)</f>
        <v>0</v>
      </c>
      <c r="BE51" s="168">
        <f>SUM(BE45:BE50)</f>
        <v>0</v>
      </c>
    </row>
    <row r="52" spans="1:15" ht="15">
      <c r="A52" s="142" t="s">
        <v>93</v>
      </c>
      <c r="B52" s="143" t="s">
        <v>200</v>
      </c>
      <c r="C52" s="144" t="s">
        <v>201</v>
      </c>
      <c r="D52" s="145"/>
      <c r="E52" s="146"/>
      <c r="F52" s="169"/>
      <c r="G52" s="147"/>
      <c r="O52" s="148">
        <v>1</v>
      </c>
    </row>
    <row r="53" spans="1:104" ht="15">
      <c r="A53" s="149">
        <v>17</v>
      </c>
      <c r="B53" s="150" t="s">
        <v>202</v>
      </c>
      <c r="C53" s="151" t="s">
        <v>203</v>
      </c>
      <c r="D53" s="152" t="s">
        <v>115</v>
      </c>
      <c r="E53" s="153">
        <v>44.2</v>
      </c>
      <c r="F53" s="154"/>
      <c r="G53" s="155">
        <f>E53*F53</f>
        <v>0</v>
      </c>
      <c r="O53" s="148">
        <v>2</v>
      </c>
      <c r="AA53" s="130">
        <v>1</v>
      </c>
      <c r="AB53" s="130">
        <v>1</v>
      </c>
      <c r="AC53" s="130">
        <v>1</v>
      </c>
      <c r="AZ53" s="130">
        <v>1</v>
      </c>
      <c r="BA53" s="130">
        <f>IF(AZ53=1,G53,0)</f>
        <v>0</v>
      </c>
      <c r="BB53" s="130">
        <f>IF(AZ53=2,G53,0)</f>
        <v>0</v>
      </c>
      <c r="BC53" s="130">
        <f>IF(AZ53=3,G53,0)</f>
        <v>0</v>
      </c>
      <c r="BD53" s="130">
        <f>IF(AZ53=4,G53,0)</f>
        <v>0</v>
      </c>
      <c r="BE53" s="130">
        <f>IF(AZ53=5,G53,0)</f>
        <v>0</v>
      </c>
      <c r="CZ53" s="130">
        <v>4E-05</v>
      </c>
    </row>
    <row r="54" spans="1:15" ht="15">
      <c r="A54" s="156"/>
      <c r="B54" s="157"/>
      <c r="C54" s="395" t="s">
        <v>434</v>
      </c>
      <c r="D54" s="396"/>
      <c r="E54" s="158">
        <v>44.2</v>
      </c>
      <c r="F54" s="159"/>
      <c r="G54" s="160"/>
      <c r="M54" s="161" t="s">
        <v>434</v>
      </c>
      <c r="O54" s="148"/>
    </row>
    <row r="55" spans="1:104" ht="15">
      <c r="A55" s="149">
        <v>18</v>
      </c>
      <c r="B55" s="150" t="s">
        <v>205</v>
      </c>
      <c r="C55" s="151" t="s">
        <v>206</v>
      </c>
      <c r="D55" s="152" t="s">
        <v>115</v>
      </c>
      <c r="E55" s="153">
        <v>3000</v>
      </c>
      <c r="F55" s="154"/>
      <c r="G55" s="155">
        <f>E55*F55</f>
        <v>0</v>
      </c>
      <c r="O55" s="148">
        <v>2</v>
      </c>
      <c r="AA55" s="130">
        <v>1</v>
      </c>
      <c r="AB55" s="130">
        <v>1</v>
      </c>
      <c r="AC55" s="130">
        <v>1</v>
      </c>
      <c r="AZ55" s="130">
        <v>1</v>
      </c>
      <c r="BA55" s="130">
        <f>IF(AZ55=1,G55,0)</f>
        <v>0</v>
      </c>
      <c r="BB55" s="130">
        <f>IF(AZ55=2,G55,0)</f>
        <v>0</v>
      </c>
      <c r="BC55" s="130">
        <f>IF(AZ55=3,G55,0)</f>
        <v>0</v>
      </c>
      <c r="BD55" s="130">
        <f>IF(AZ55=4,G55,0)</f>
        <v>0</v>
      </c>
      <c r="BE55" s="130">
        <f>IF(AZ55=5,G55,0)</f>
        <v>0</v>
      </c>
      <c r="CZ55" s="130">
        <v>0</v>
      </c>
    </row>
    <row r="56" spans="1:15" ht="15">
      <c r="A56" s="156"/>
      <c r="B56" s="157"/>
      <c r="C56" s="395" t="s">
        <v>435</v>
      </c>
      <c r="D56" s="396"/>
      <c r="E56" s="158">
        <v>3000</v>
      </c>
      <c r="F56" s="159"/>
      <c r="G56" s="160"/>
      <c r="M56" s="161" t="s">
        <v>435</v>
      </c>
      <c r="O56" s="148"/>
    </row>
    <row r="57" spans="1:104" ht="15">
      <c r="A57" s="149">
        <v>19</v>
      </c>
      <c r="B57" s="150" t="s">
        <v>208</v>
      </c>
      <c r="C57" s="151" t="s">
        <v>618</v>
      </c>
      <c r="D57" s="152" t="s">
        <v>436</v>
      </c>
      <c r="E57" s="153">
        <v>1</v>
      </c>
      <c r="F57" s="154"/>
      <c r="G57" s="155">
        <f>E57*F57</f>
        <v>0</v>
      </c>
      <c r="O57" s="148">
        <v>2</v>
      </c>
      <c r="AA57" s="130">
        <v>12</v>
      </c>
      <c r="AB57" s="130">
        <v>0</v>
      </c>
      <c r="AC57" s="130">
        <v>8</v>
      </c>
      <c r="AZ57" s="130">
        <v>1</v>
      </c>
      <c r="BA57" s="130">
        <f>IF(AZ57=1,G57,0)</f>
        <v>0</v>
      </c>
      <c r="BB57" s="130">
        <f>IF(AZ57=2,G57,0)</f>
        <v>0</v>
      </c>
      <c r="BC57" s="130">
        <f>IF(AZ57=3,G57,0)</f>
        <v>0</v>
      </c>
      <c r="BD57" s="130">
        <f>IF(AZ57=4,G57,0)</f>
        <v>0</v>
      </c>
      <c r="BE57" s="130">
        <f>IF(AZ57=5,G57,0)</f>
        <v>0</v>
      </c>
      <c r="CZ57" s="130">
        <v>0</v>
      </c>
    </row>
    <row r="58" spans="1:104" ht="15">
      <c r="A58" s="149">
        <v>20</v>
      </c>
      <c r="B58" s="150" t="s">
        <v>210</v>
      </c>
      <c r="C58" s="151" t="s">
        <v>437</v>
      </c>
      <c r="D58" s="152" t="s">
        <v>212</v>
      </c>
      <c r="E58" s="153">
        <v>7</v>
      </c>
      <c r="F58" s="154"/>
      <c r="G58" s="155">
        <f>E58*F58</f>
        <v>0</v>
      </c>
      <c r="O58" s="148">
        <v>2</v>
      </c>
      <c r="AA58" s="130">
        <v>12</v>
      </c>
      <c r="AB58" s="130">
        <v>0</v>
      </c>
      <c r="AC58" s="130">
        <v>9</v>
      </c>
      <c r="AZ58" s="130">
        <v>1</v>
      </c>
      <c r="BA58" s="130">
        <f>IF(AZ58=1,G58,0)</f>
        <v>0</v>
      </c>
      <c r="BB58" s="130">
        <f>IF(AZ58=2,G58,0)</f>
        <v>0</v>
      </c>
      <c r="BC58" s="130">
        <f>IF(AZ58=3,G58,0)</f>
        <v>0</v>
      </c>
      <c r="BD58" s="130">
        <f>IF(AZ58=4,G58,0)</f>
        <v>0</v>
      </c>
      <c r="BE58" s="130">
        <f>IF(AZ58=5,G58,0)</f>
        <v>0</v>
      </c>
      <c r="CZ58" s="130">
        <v>0</v>
      </c>
    </row>
    <row r="59" spans="1:104" ht="15">
      <c r="A59" s="149">
        <v>21</v>
      </c>
      <c r="B59" s="150" t="s">
        <v>213</v>
      </c>
      <c r="C59" s="151" t="s">
        <v>214</v>
      </c>
      <c r="D59" s="152" t="s">
        <v>115</v>
      </c>
      <c r="E59" s="153">
        <v>300</v>
      </c>
      <c r="F59" s="154"/>
      <c r="G59" s="155">
        <f>E59*F59</f>
        <v>0</v>
      </c>
      <c r="O59" s="148">
        <v>2</v>
      </c>
      <c r="AA59" s="130">
        <v>12</v>
      </c>
      <c r="AB59" s="130">
        <v>0</v>
      </c>
      <c r="AC59" s="130">
        <v>38</v>
      </c>
      <c r="AZ59" s="130">
        <v>1</v>
      </c>
      <c r="BA59" s="130">
        <f>IF(AZ59=1,G59,0)</f>
        <v>0</v>
      </c>
      <c r="BB59" s="130">
        <f>IF(AZ59=2,G59,0)</f>
        <v>0</v>
      </c>
      <c r="BC59" s="130">
        <f>IF(AZ59=3,G59,0)</f>
        <v>0</v>
      </c>
      <c r="BD59" s="130">
        <f>IF(AZ59=4,G59,0)</f>
        <v>0</v>
      </c>
      <c r="BE59" s="130">
        <f>IF(AZ59=5,G59,0)</f>
        <v>0</v>
      </c>
      <c r="CZ59" s="130">
        <v>0</v>
      </c>
    </row>
    <row r="60" spans="1:15" ht="15">
      <c r="A60" s="156"/>
      <c r="B60" s="157"/>
      <c r="C60" s="395" t="s">
        <v>438</v>
      </c>
      <c r="D60" s="396"/>
      <c r="E60" s="158">
        <v>300</v>
      </c>
      <c r="F60" s="159"/>
      <c r="G60" s="160"/>
      <c r="M60" s="161" t="s">
        <v>438</v>
      </c>
      <c r="O60" s="148"/>
    </row>
    <row r="61" spans="1:104" ht="15">
      <c r="A61" s="149">
        <v>22</v>
      </c>
      <c r="B61" s="150" t="s">
        <v>216</v>
      </c>
      <c r="C61" s="151" t="s">
        <v>217</v>
      </c>
      <c r="D61" s="152" t="s">
        <v>218</v>
      </c>
      <c r="E61" s="153">
        <v>100</v>
      </c>
      <c r="F61" s="154"/>
      <c r="G61" s="155">
        <f>E61*F61</f>
        <v>0</v>
      </c>
      <c r="O61" s="148">
        <v>2</v>
      </c>
      <c r="AA61" s="130">
        <v>12</v>
      </c>
      <c r="AB61" s="130">
        <v>0</v>
      </c>
      <c r="AC61" s="130">
        <v>40</v>
      </c>
      <c r="AZ61" s="130">
        <v>1</v>
      </c>
      <c r="BA61" s="130">
        <f>IF(AZ61=1,G61,0)</f>
        <v>0</v>
      </c>
      <c r="BB61" s="130">
        <f>IF(AZ61=2,G61,0)</f>
        <v>0</v>
      </c>
      <c r="BC61" s="130">
        <f>IF(AZ61=3,G61,0)</f>
        <v>0</v>
      </c>
      <c r="BD61" s="130">
        <f>IF(AZ61=4,G61,0)</f>
        <v>0</v>
      </c>
      <c r="BE61" s="130">
        <f>IF(AZ61=5,G61,0)</f>
        <v>0</v>
      </c>
      <c r="CZ61" s="130">
        <v>0</v>
      </c>
    </row>
    <row r="62" spans="1:57" ht="15">
      <c r="A62" s="162"/>
      <c r="B62" s="163" t="s">
        <v>120</v>
      </c>
      <c r="C62" s="164" t="str">
        <f>CONCATENATE(B52," ",C52)</f>
        <v>95 Dokončovací konstrukce na pozemních stavbách</v>
      </c>
      <c r="D62" s="162"/>
      <c r="E62" s="165"/>
      <c r="F62" s="166"/>
      <c r="G62" s="167">
        <f>SUM(G52:G61)</f>
        <v>0</v>
      </c>
      <c r="O62" s="148">
        <v>4</v>
      </c>
      <c r="BA62" s="168">
        <f>SUM(BA52:BA61)</f>
        <v>0</v>
      </c>
      <c r="BB62" s="168">
        <f>SUM(BB52:BB61)</f>
        <v>0</v>
      </c>
      <c r="BC62" s="168">
        <f>SUM(BC52:BC61)</f>
        <v>0</v>
      </c>
      <c r="BD62" s="168">
        <f>SUM(BD52:BD61)</f>
        <v>0</v>
      </c>
      <c r="BE62" s="168">
        <f>SUM(BE52:BE61)</f>
        <v>0</v>
      </c>
    </row>
    <row r="63" spans="1:15" ht="15">
      <c r="A63" s="142" t="s">
        <v>93</v>
      </c>
      <c r="B63" s="143" t="s">
        <v>219</v>
      </c>
      <c r="C63" s="144" t="s">
        <v>220</v>
      </c>
      <c r="D63" s="145"/>
      <c r="E63" s="146"/>
      <c r="F63" s="169"/>
      <c r="G63" s="147"/>
      <c r="O63" s="148">
        <v>1</v>
      </c>
    </row>
    <row r="64" spans="1:104" ht="15">
      <c r="A64" s="149">
        <v>23</v>
      </c>
      <c r="B64" s="150" t="s">
        <v>439</v>
      </c>
      <c r="C64" s="151" t="s">
        <v>440</v>
      </c>
      <c r="D64" s="152" t="s">
        <v>115</v>
      </c>
      <c r="E64" s="153">
        <v>26.84</v>
      </c>
      <c r="F64" s="154"/>
      <c r="G64" s="155">
        <f>E64*F64</f>
        <v>0</v>
      </c>
      <c r="O64" s="148">
        <v>2</v>
      </c>
      <c r="AA64" s="130">
        <v>1</v>
      </c>
      <c r="AB64" s="130">
        <v>1</v>
      </c>
      <c r="AC64" s="130">
        <v>1</v>
      </c>
      <c r="AZ64" s="130">
        <v>1</v>
      </c>
      <c r="BA64" s="130">
        <f>IF(AZ64=1,G64,0)</f>
        <v>0</v>
      </c>
      <c r="BB64" s="130">
        <f>IF(AZ64=2,G64,0)</f>
        <v>0</v>
      </c>
      <c r="BC64" s="130">
        <f>IF(AZ64=3,G64,0)</f>
        <v>0</v>
      </c>
      <c r="BD64" s="130">
        <f>IF(AZ64=4,G64,0)</f>
        <v>0</v>
      </c>
      <c r="BE64" s="130">
        <f>IF(AZ64=5,G64,0)</f>
        <v>0</v>
      </c>
      <c r="CZ64" s="130">
        <v>0.00067</v>
      </c>
    </row>
    <row r="65" spans="1:15" ht="15">
      <c r="A65" s="156"/>
      <c r="B65" s="157"/>
      <c r="C65" s="395" t="s">
        <v>441</v>
      </c>
      <c r="D65" s="396"/>
      <c r="E65" s="158">
        <v>4.9</v>
      </c>
      <c r="F65" s="159"/>
      <c r="G65" s="160"/>
      <c r="M65" s="161" t="s">
        <v>441</v>
      </c>
      <c r="O65" s="148"/>
    </row>
    <row r="66" spans="1:15" ht="15">
      <c r="A66" s="156"/>
      <c r="B66" s="157"/>
      <c r="C66" s="395" t="s">
        <v>442</v>
      </c>
      <c r="D66" s="396"/>
      <c r="E66" s="158">
        <v>4.9</v>
      </c>
      <c r="F66" s="159"/>
      <c r="G66" s="160"/>
      <c r="M66" s="161" t="s">
        <v>442</v>
      </c>
      <c r="O66" s="148"/>
    </row>
    <row r="67" spans="1:15" ht="15">
      <c r="A67" s="156"/>
      <c r="B67" s="157"/>
      <c r="C67" s="395" t="s">
        <v>443</v>
      </c>
      <c r="D67" s="396"/>
      <c r="E67" s="158">
        <v>5.264</v>
      </c>
      <c r="F67" s="159"/>
      <c r="G67" s="160"/>
      <c r="M67" s="161" t="s">
        <v>443</v>
      </c>
      <c r="O67" s="148"/>
    </row>
    <row r="68" spans="1:15" ht="15">
      <c r="A68" s="156"/>
      <c r="B68" s="157"/>
      <c r="C68" s="395" t="s">
        <v>622</v>
      </c>
      <c r="D68" s="396"/>
      <c r="E68" s="158">
        <v>11.78</v>
      </c>
      <c r="F68" s="159"/>
      <c r="G68" s="160"/>
      <c r="M68" s="161" t="s">
        <v>444</v>
      </c>
      <c r="O68" s="148"/>
    </row>
    <row r="69" spans="1:104" ht="15">
      <c r="A69" s="149">
        <v>24</v>
      </c>
      <c r="B69" s="150" t="s">
        <v>445</v>
      </c>
      <c r="C69" s="151" t="s">
        <v>446</v>
      </c>
      <c r="D69" s="152" t="s">
        <v>153</v>
      </c>
      <c r="E69" s="153">
        <v>2</v>
      </c>
      <c r="F69" s="154"/>
      <c r="G69" s="155">
        <f>E69*F69</f>
        <v>0</v>
      </c>
      <c r="O69" s="148">
        <v>2</v>
      </c>
      <c r="AA69" s="130">
        <v>1</v>
      </c>
      <c r="AB69" s="130">
        <v>1</v>
      </c>
      <c r="AC69" s="130">
        <v>1</v>
      </c>
      <c r="AZ69" s="130">
        <v>1</v>
      </c>
      <c r="BA69" s="130">
        <f>IF(AZ69=1,G69,0)</f>
        <v>0</v>
      </c>
      <c r="BB69" s="130">
        <f>IF(AZ69=2,G69,0)</f>
        <v>0</v>
      </c>
      <c r="BC69" s="130">
        <f>IF(AZ69=3,G69,0)</f>
        <v>0</v>
      </c>
      <c r="BD69" s="130">
        <f>IF(AZ69=4,G69,0)</f>
        <v>0</v>
      </c>
      <c r="BE69" s="130">
        <f>IF(AZ69=5,G69,0)</f>
        <v>0</v>
      </c>
      <c r="CZ69" s="130">
        <v>0</v>
      </c>
    </row>
    <row r="70" spans="1:104" ht="15">
      <c r="A70" s="149">
        <v>25</v>
      </c>
      <c r="B70" s="150" t="s">
        <v>447</v>
      </c>
      <c r="C70" s="151" t="s">
        <v>448</v>
      </c>
      <c r="D70" s="152" t="s">
        <v>115</v>
      </c>
      <c r="E70" s="153">
        <v>1.6</v>
      </c>
      <c r="F70" s="154"/>
      <c r="G70" s="155">
        <f>E70*F70</f>
        <v>0</v>
      </c>
      <c r="O70" s="148">
        <v>2</v>
      </c>
      <c r="AA70" s="130">
        <v>1</v>
      </c>
      <c r="AB70" s="130">
        <v>1</v>
      </c>
      <c r="AC70" s="130">
        <v>1</v>
      </c>
      <c r="AZ70" s="130">
        <v>1</v>
      </c>
      <c r="BA70" s="130">
        <f>IF(AZ70=1,G70,0)</f>
        <v>0</v>
      </c>
      <c r="BB70" s="130">
        <f>IF(AZ70=2,G70,0)</f>
        <v>0</v>
      </c>
      <c r="BC70" s="130">
        <f>IF(AZ70=3,G70,0)</f>
        <v>0</v>
      </c>
      <c r="BD70" s="130">
        <f>IF(AZ70=4,G70,0)</f>
        <v>0</v>
      </c>
      <c r="BE70" s="130">
        <f>IF(AZ70=5,G70,0)</f>
        <v>0</v>
      </c>
      <c r="CZ70" s="130">
        <v>0.00117</v>
      </c>
    </row>
    <row r="71" spans="1:15" ht="15">
      <c r="A71" s="156"/>
      <c r="B71" s="157"/>
      <c r="C71" s="395" t="s">
        <v>449</v>
      </c>
      <c r="D71" s="396"/>
      <c r="E71" s="158">
        <v>1.6</v>
      </c>
      <c r="F71" s="159"/>
      <c r="G71" s="160"/>
      <c r="M71" s="161" t="s">
        <v>449</v>
      </c>
      <c r="O71" s="148"/>
    </row>
    <row r="72" spans="1:104" ht="15">
      <c r="A72" s="149">
        <v>26</v>
      </c>
      <c r="B72" s="150" t="s">
        <v>450</v>
      </c>
      <c r="C72" s="151" t="s">
        <v>451</v>
      </c>
      <c r="D72" s="152" t="s">
        <v>153</v>
      </c>
      <c r="E72" s="153">
        <v>6</v>
      </c>
      <c r="F72" s="154"/>
      <c r="G72" s="155">
        <f>E72*F72</f>
        <v>0</v>
      </c>
      <c r="O72" s="148">
        <v>2</v>
      </c>
      <c r="AA72" s="130">
        <v>1</v>
      </c>
      <c r="AB72" s="130">
        <v>1</v>
      </c>
      <c r="AC72" s="130">
        <v>1</v>
      </c>
      <c r="AZ72" s="130">
        <v>1</v>
      </c>
      <c r="BA72" s="130">
        <f>IF(AZ72=1,G72,0)</f>
        <v>0</v>
      </c>
      <c r="BB72" s="130">
        <f>IF(AZ72=2,G72,0)</f>
        <v>0</v>
      </c>
      <c r="BC72" s="130">
        <f>IF(AZ72=3,G72,0)</f>
        <v>0</v>
      </c>
      <c r="BD72" s="130">
        <f>IF(AZ72=4,G72,0)</f>
        <v>0</v>
      </c>
      <c r="BE72" s="130">
        <f>IF(AZ72=5,G72,0)</f>
        <v>0</v>
      </c>
      <c r="CZ72" s="130">
        <v>0</v>
      </c>
    </row>
    <row r="73" spans="1:15" ht="15">
      <c r="A73" s="156"/>
      <c r="B73" s="157"/>
      <c r="C73" s="395" t="s">
        <v>149</v>
      </c>
      <c r="D73" s="396"/>
      <c r="E73" s="158">
        <v>6</v>
      </c>
      <c r="F73" s="159"/>
      <c r="G73" s="160"/>
      <c r="M73" s="161">
        <v>6</v>
      </c>
      <c r="O73" s="148"/>
    </row>
    <row r="74" spans="1:104" ht="15">
      <c r="A74" s="149">
        <v>27</v>
      </c>
      <c r="B74" s="150" t="s">
        <v>452</v>
      </c>
      <c r="C74" s="151" t="s">
        <v>453</v>
      </c>
      <c r="D74" s="152" t="s">
        <v>143</v>
      </c>
      <c r="E74" s="153">
        <v>40.8</v>
      </c>
      <c r="F74" s="154"/>
      <c r="G74" s="155">
        <f>E74*F74</f>
        <v>0</v>
      </c>
      <c r="O74" s="148">
        <v>2</v>
      </c>
      <c r="AA74" s="130">
        <v>1</v>
      </c>
      <c r="AB74" s="130">
        <v>1</v>
      </c>
      <c r="AC74" s="130">
        <v>1</v>
      </c>
      <c r="AZ74" s="130">
        <v>1</v>
      </c>
      <c r="BA74" s="130">
        <f>IF(AZ74=1,G74,0)</f>
        <v>0</v>
      </c>
      <c r="BB74" s="130">
        <f>IF(AZ74=2,G74,0)</f>
        <v>0</v>
      </c>
      <c r="BC74" s="130">
        <f>IF(AZ74=3,G74,0)</f>
        <v>0</v>
      </c>
      <c r="BD74" s="130">
        <f>IF(AZ74=4,G74,0)</f>
        <v>0</v>
      </c>
      <c r="BE74" s="130">
        <f>IF(AZ74=5,G74,0)</f>
        <v>0</v>
      </c>
      <c r="CZ74" s="130">
        <v>0</v>
      </c>
    </row>
    <row r="75" spans="1:15" ht="15">
      <c r="A75" s="156"/>
      <c r="B75" s="157"/>
      <c r="C75" s="395" t="s">
        <v>454</v>
      </c>
      <c r="D75" s="396"/>
      <c r="E75" s="158">
        <v>15.8</v>
      </c>
      <c r="F75" s="159"/>
      <c r="G75" s="160"/>
      <c r="M75" s="161" t="s">
        <v>454</v>
      </c>
      <c r="O75" s="148"/>
    </row>
    <row r="76" spans="1:15" ht="15">
      <c r="A76" s="156"/>
      <c r="B76" s="157"/>
      <c r="C76" s="395" t="s">
        <v>455</v>
      </c>
      <c r="D76" s="396"/>
      <c r="E76" s="158">
        <v>10.4</v>
      </c>
      <c r="F76" s="159"/>
      <c r="G76" s="160"/>
      <c r="M76" s="161" t="s">
        <v>455</v>
      </c>
      <c r="O76" s="148"/>
    </row>
    <row r="77" spans="1:15" ht="15">
      <c r="A77" s="156"/>
      <c r="B77" s="157"/>
      <c r="C77" s="395" t="s">
        <v>456</v>
      </c>
      <c r="D77" s="396"/>
      <c r="E77" s="158">
        <v>10.4</v>
      </c>
      <c r="F77" s="159"/>
      <c r="G77" s="160"/>
      <c r="M77" s="161" t="s">
        <v>456</v>
      </c>
      <c r="O77" s="148"/>
    </row>
    <row r="78" spans="1:15" ht="15">
      <c r="A78" s="156"/>
      <c r="B78" s="157"/>
      <c r="C78" s="395" t="s">
        <v>457</v>
      </c>
      <c r="D78" s="396"/>
      <c r="E78" s="158">
        <v>4.2</v>
      </c>
      <c r="F78" s="159"/>
      <c r="G78" s="160"/>
      <c r="M78" s="161" t="s">
        <v>457</v>
      </c>
      <c r="O78" s="148"/>
    </row>
    <row r="79" spans="1:104" ht="15">
      <c r="A79" s="149">
        <v>28</v>
      </c>
      <c r="B79" s="150" t="s">
        <v>458</v>
      </c>
      <c r="C79" s="151" t="s">
        <v>459</v>
      </c>
      <c r="D79" s="152" t="s">
        <v>115</v>
      </c>
      <c r="E79" s="153">
        <v>38.21</v>
      </c>
      <c r="F79" s="154"/>
      <c r="G79" s="155">
        <f>E79*F79</f>
        <v>0</v>
      </c>
      <c r="O79" s="148">
        <v>2</v>
      </c>
      <c r="AA79" s="130">
        <v>1</v>
      </c>
      <c r="AB79" s="130">
        <v>1</v>
      </c>
      <c r="AC79" s="130">
        <v>1</v>
      </c>
      <c r="AZ79" s="130">
        <v>1</v>
      </c>
      <c r="BA79" s="130">
        <f>IF(AZ79=1,G79,0)</f>
        <v>0</v>
      </c>
      <c r="BB79" s="130">
        <f>IF(AZ79=2,G79,0)</f>
        <v>0</v>
      </c>
      <c r="BC79" s="130">
        <f>IF(AZ79=3,G79,0)</f>
        <v>0</v>
      </c>
      <c r="BD79" s="130">
        <f>IF(AZ79=4,G79,0)</f>
        <v>0</v>
      </c>
      <c r="BE79" s="130">
        <f>IF(AZ79=5,G79,0)</f>
        <v>0</v>
      </c>
      <c r="CZ79" s="130">
        <v>0</v>
      </c>
    </row>
    <row r="80" spans="1:15" ht="15">
      <c r="A80" s="156"/>
      <c r="B80" s="157"/>
      <c r="C80" s="395" t="s">
        <v>624</v>
      </c>
      <c r="D80" s="396"/>
      <c r="E80" s="158">
        <v>38.21</v>
      </c>
      <c r="F80" s="159"/>
      <c r="G80" s="160"/>
      <c r="M80" s="161" t="s">
        <v>460</v>
      </c>
      <c r="O80" s="148"/>
    </row>
    <row r="81" spans="1:104" ht="15">
      <c r="A81" s="149">
        <v>29</v>
      </c>
      <c r="B81" s="150" t="s">
        <v>238</v>
      </c>
      <c r="C81" s="151" t="s">
        <v>239</v>
      </c>
      <c r="D81" s="152" t="s">
        <v>115</v>
      </c>
      <c r="E81" s="153">
        <v>167.94</v>
      </c>
      <c r="F81" s="154"/>
      <c r="G81" s="155">
        <f>E81*F81</f>
        <v>0</v>
      </c>
      <c r="O81" s="148">
        <v>2</v>
      </c>
      <c r="AA81" s="130">
        <v>1</v>
      </c>
      <c r="AB81" s="130">
        <v>1</v>
      </c>
      <c r="AC81" s="130">
        <v>1</v>
      </c>
      <c r="AZ81" s="130">
        <v>1</v>
      </c>
      <c r="BA81" s="130">
        <f>IF(AZ81=1,G81,0)</f>
        <v>0</v>
      </c>
      <c r="BB81" s="130">
        <f>IF(AZ81=2,G81,0)</f>
        <v>0</v>
      </c>
      <c r="BC81" s="130">
        <f>IF(AZ81=3,G81,0)</f>
        <v>0</v>
      </c>
      <c r="BD81" s="130">
        <f>IF(AZ81=4,G81,0)</f>
        <v>0</v>
      </c>
      <c r="BE81" s="130">
        <f>IF(AZ81=5,G81,0)</f>
        <v>0</v>
      </c>
      <c r="CZ81" s="130">
        <v>0</v>
      </c>
    </row>
    <row r="82" spans="1:15" ht="15">
      <c r="A82" s="156"/>
      <c r="B82" s="157"/>
      <c r="C82" s="395" t="s">
        <v>461</v>
      </c>
      <c r="D82" s="396"/>
      <c r="E82" s="158">
        <v>26.23</v>
      </c>
      <c r="F82" s="159"/>
      <c r="G82" s="160"/>
      <c r="M82" s="161" t="s">
        <v>461</v>
      </c>
      <c r="O82" s="148"/>
    </row>
    <row r="83" spans="1:15" ht="15">
      <c r="A83" s="156"/>
      <c r="B83" s="157"/>
      <c r="C83" s="395" t="s">
        <v>462</v>
      </c>
      <c r="D83" s="396"/>
      <c r="E83" s="158">
        <v>21.44</v>
      </c>
      <c r="F83" s="159"/>
      <c r="G83" s="160"/>
      <c r="M83" s="161" t="s">
        <v>462</v>
      </c>
      <c r="O83" s="148"/>
    </row>
    <row r="84" spans="1:15" ht="15">
      <c r="A84" s="156"/>
      <c r="B84" s="157"/>
      <c r="C84" s="395" t="s">
        <v>463</v>
      </c>
      <c r="D84" s="396"/>
      <c r="E84" s="158">
        <v>17.865</v>
      </c>
      <c r="F84" s="159"/>
      <c r="G84" s="160"/>
      <c r="M84" s="161" t="s">
        <v>463</v>
      </c>
      <c r="O84" s="148"/>
    </row>
    <row r="85" spans="1:15" ht="15">
      <c r="A85" s="156"/>
      <c r="B85" s="157"/>
      <c r="C85" s="395" t="s">
        <v>623</v>
      </c>
      <c r="D85" s="396"/>
      <c r="E85" s="158">
        <v>102.4</v>
      </c>
      <c r="F85" s="159"/>
      <c r="G85" s="160"/>
      <c r="M85" s="161" t="s">
        <v>464</v>
      </c>
      <c r="O85" s="148"/>
    </row>
    <row r="86" spans="1:104" ht="15">
      <c r="A86" s="149">
        <v>30</v>
      </c>
      <c r="B86" s="150" t="s">
        <v>245</v>
      </c>
      <c r="C86" s="151" t="s">
        <v>465</v>
      </c>
      <c r="D86" s="152" t="s">
        <v>218</v>
      </c>
      <c r="E86" s="153">
        <v>40</v>
      </c>
      <c r="F86" s="154"/>
      <c r="G86" s="155">
        <f>E86*F86</f>
        <v>0</v>
      </c>
      <c r="O86" s="148">
        <v>2</v>
      </c>
      <c r="AA86" s="130">
        <v>12</v>
      </c>
      <c r="AB86" s="130">
        <v>0</v>
      </c>
      <c r="AC86" s="130">
        <v>13</v>
      </c>
      <c r="AZ86" s="130">
        <v>1</v>
      </c>
      <c r="BA86" s="130">
        <f>IF(AZ86=1,G86,0)</f>
        <v>0</v>
      </c>
      <c r="BB86" s="130">
        <f>IF(AZ86=2,G86,0)</f>
        <v>0</v>
      </c>
      <c r="BC86" s="130">
        <f>IF(AZ86=3,G86,0)</f>
        <v>0</v>
      </c>
      <c r="BD86" s="130">
        <f>IF(AZ86=4,G86,0)</f>
        <v>0</v>
      </c>
      <c r="BE86" s="130">
        <f>IF(AZ86=5,G86,0)</f>
        <v>0</v>
      </c>
      <c r="CZ86" s="130">
        <v>0</v>
      </c>
    </row>
    <row r="87" spans="1:57" ht="15">
      <c r="A87" s="162"/>
      <c r="B87" s="163" t="s">
        <v>120</v>
      </c>
      <c r="C87" s="164" t="str">
        <f>CONCATENATE(B63," ",C63)</f>
        <v>96 Bourání konstrukcí</v>
      </c>
      <c r="D87" s="162"/>
      <c r="E87" s="165"/>
      <c r="F87" s="166"/>
      <c r="G87" s="167">
        <f>SUM(G63:G86)</f>
        <v>0</v>
      </c>
      <c r="O87" s="148">
        <v>4</v>
      </c>
      <c r="BA87" s="168">
        <f>SUM(BA63:BA86)</f>
        <v>0</v>
      </c>
      <c r="BB87" s="168">
        <f>SUM(BB63:BB86)</f>
        <v>0</v>
      </c>
      <c r="BC87" s="168">
        <f>SUM(BC63:BC86)</f>
        <v>0</v>
      </c>
      <c r="BD87" s="168">
        <f>SUM(BD63:BD86)</f>
        <v>0</v>
      </c>
      <c r="BE87" s="168">
        <f>SUM(BE63:BE86)</f>
        <v>0</v>
      </c>
    </row>
    <row r="88" spans="1:15" ht="15">
      <c r="A88" s="142" t="s">
        <v>93</v>
      </c>
      <c r="B88" s="143" t="s">
        <v>248</v>
      </c>
      <c r="C88" s="144" t="s">
        <v>249</v>
      </c>
      <c r="D88" s="145"/>
      <c r="E88" s="146"/>
      <c r="F88" s="169"/>
      <c r="G88" s="147"/>
      <c r="O88" s="148">
        <v>1</v>
      </c>
    </row>
    <row r="89" spans="1:104" ht="15">
      <c r="A89" s="149">
        <v>31</v>
      </c>
      <c r="B89" s="150" t="s">
        <v>250</v>
      </c>
      <c r="C89" s="151" t="s">
        <v>251</v>
      </c>
      <c r="D89" s="152" t="s">
        <v>119</v>
      </c>
      <c r="E89" s="153">
        <v>9.385264765</v>
      </c>
      <c r="F89" s="154"/>
      <c r="G89" s="155">
        <f>E89*F89</f>
        <v>0</v>
      </c>
      <c r="O89" s="148">
        <v>2</v>
      </c>
      <c r="AA89" s="130">
        <v>7</v>
      </c>
      <c r="AB89" s="130">
        <v>1</v>
      </c>
      <c r="AC89" s="130">
        <v>2</v>
      </c>
      <c r="AZ89" s="130">
        <v>1</v>
      </c>
      <c r="BA89" s="130">
        <f>IF(AZ89=1,G89,0)</f>
        <v>0</v>
      </c>
      <c r="BB89" s="130">
        <f>IF(AZ89=2,G89,0)</f>
        <v>0</v>
      </c>
      <c r="BC89" s="130">
        <f>IF(AZ89=3,G89,0)</f>
        <v>0</v>
      </c>
      <c r="BD89" s="130">
        <f>IF(AZ89=4,G89,0)</f>
        <v>0</v>
      </c>
      <c r="BE89" s="130">
        <f>IF(AZ89=5,G89,0)</f>
        <v>0</v>
      </c>
      <c r="CZ89" s="130">
        <v>0</v>
      </c>
    </row>
    <row r="90" spans="1:57" ht="15">
      <c r="A90" s="162"/>
      <c r="B90" s="163" t="s">
        <v>120</v>
      </c>
      <c r="C90" s="164" t="str">
        <f>CONCATENATE(B88," ",C88)</f>
        <v>99 Staveništní přesun hmot</v>
      </c>
      <c r="D90" s="162"/>
      <c r="E90" s="165"/>
      <c r="F90" s="166"/>
      <c r="G90" s="167">
        <f>SUM(G88:G89)</f>
        <v>0</v>
      </c>
      <c r="O90" s="148">
        <v>4</v>
      </c>
      <c r="BA90" s="168">
        <f>SUM(BA88:BA89)</f>
        <v>0</v>
      </c>
      <c r="BB90" s="168">
        <f>SUM(BB88:BB89)</f>
        <v>0</v>
      </c>
      <c r="BC90" s="168">
        <f>SUM(BC88:BC89)</f>
        <v>0</v>
      </c>
      <c r="BD90" s="168">
        <f>SUM(BD88:BD89)</f>
        <v>0</v>
      </c>
      <c r="BE90" s="168">
        <f>SUM(BE88:BE89)</f>
        <v>0</v>
      </c>
    </row>
    <row r="91" spans="1:15" ht="15">
      <c r="A91" s="142" t="s">
        <v>93</v>
      </c>
      <c r="B91" s="143" t="s">
        <v>466</v>
      </c>
      <c r="C91" s="144" t="s">
        <v>467</v>
      </c>
      <c r="D91" s="145"/>
      <c r="E91" s="146"/>
      <c r="F91" s="169"/>
      <c r="G91" s="147"/>
      <c r="O91" s="148">
        <v>1</v>
      </c>
    </row>
    <row r="92" spans="1:104" ht="15">
      <c r="A92" s="149">
        <v>32</v>
      </c>
      <c r="B92" s="150" t="s">
        <v>468</v>
      </c>
      <c r="C92" s="151" t="s">
        <v>469</v>
      </c>
      <c r="D92" s="152" t="s">
        <v>470</v>
      </c>
      <c r="E92" s="153">
        <v>1</v>
      </c>
      <c r="F92" s="154"/>
      <c r="G92" s="155">
        <f>E92*F92</f>
        <v>0</v>
      </c>
      <c r="O92" s="148">
        <v>2</v>
      </c>
      <c r="AA92" s="130">
        <v>12</v>
      </c>
      <c r="AB92" s="130">
        <v>0</v>
      </c>
      <c r="AC92" s="130">
        <v>42</v>
      </c>
      <c r="AZ92" s="130">
        <v>2</v>
      </c>
      <c r="BA92" s="130">
        <f>IF(AZ92=1,G92,0)</f>
        <v>0</v>
      </c>
      <c r="BB92" s="130">
        <f>IF(AZ92=2,G92,0)</f>
        <v>0</v>
      </c>
      <c r="BC92" s="130">
        <f>IF(AZ92=3,G92,0)</f>
        <v>0</v>
      </c>
      <c r="BD92" s="130">
        <f>IF(AZ92=4,G92,0)</f>
        <v>0</v>
      </c>
      <c r="BE92" s="130">
        <f>IF(AZ92=5,G92,0)</f>
        <v>0</v>
      </c>
      <c r="CZ92" s="130">
        <v>0</v>
      </c>
    </row>
    <row r="93" spans="1:15" ht="15">
      <c r="A93" s="156"/>
      <c r="B93" s="157"/>
      <c r="C93" s="395" t="s">
        <v>94</v>
      </c>
      <c r="D93" s="396"/>
      <c r="E93" s="158">
        <v>1</v>
      </c>
      <c r="F93" s="159"/>
      <c r="G93" s="160"/>
      <c r="M93" s="161">
        <v>1</v>
      </c>
      <c r="O93" s="148"/>
    </row>
    <row r="94" spans="1:57" ht="15">
      <c r="A94" s="162"/>
      <c r="B94" s="163" t="s">
        <v>120</v>
      </c>
      <c r="C94" s="164" t="str">
        <f>CONCATENATE(B91," ",C91)</f>
        <v>720 Zdravotechnická instalace</v>
      </c>
      <c r="D94" s="162"/>
      <c r="E94" s="165"/>
      <c r="F94" s="166"/>
      <c r="G94" s="167">
        <f>SUM(G91:G93)</f>
        <v>0</v>
      </c>
      <c r="O94" s="148">
        <v>4</v>
      </c>
      <c r="BA94" s="168">
        <f>SUM(BA91:BA93)</f>
        <v>0</v>
      </c>
      <c r="BB94" s="168">
        <f>SUM(BB91:BB93)</f>
        <v>0</v>
      </c>
      <c r="BC94" s="168">
        <f>SUM(BC91:BC93)</f>
        <v>0</v>
      </c>
      <c r="BD94" s="168">
        <f>SUM(BD91:BD93)</f>
        <v>0</v>
      </c>
      <c r="BE94" s="168">
        <f>SUM(BE91:BE93)</f>
        <v>0</v>
      </c>
    </row>
    <row r="95" spans="1:15" ht="15">
      <c r="A95" s="142" t="s">
        <v>93</v>
      </c>
      <c r="B95" s="143" t="s">
        <v>281</v>
      </c>
      <c r="C95" s="144" t="s">
        <v>282</v>
      </c>
      <c r="D95" s="145"/>
      <c r="E95" s="146"/>
      <c r="F95" s="169"/>
      <c r="G95" s="147"/>
      <c r="O95" s="148">
        <v>1</v>
      </c>
    </row>
    <row r="96" spans="1:104" ht="15">
      <c r="A96" s="149">
        <v>33</v>
      </c>
      <c r="B96" s="150" t="s">
        <v>290</v>
      </c>
      <c r="C96" s="151" t="s">
        <v>291</v>
      </c>
      <c r="D96" s="152" t="s">
        <v>153</v>
      </c>
      <c r="E96" s="153">
        <v>1</v>
      </c>
      <c r="F96" s="154"/>
      <c r="G96" s="155">
        <f>E96*F96</f>
        <v>0</v>
      </c>
      <c r="O96" s="148">
        <v>2</v>
      </c>
      <c r="AA96" s="130">
        <v>2</v>
      </c>
      <c r="AB96" s="130">
        <v>7</v>
      </c>
      <c r="AC96" s="130">
        <v>7</v>
      </c>
      <c r="AZ96" s="130">
        <v>2</v>
      </c>
      <c r="BA96" s="130">
        <f>IF(AZ96=1,G96,0)</f>
        <v>0</v>
      </c>
      <c r="BB96" s="130">
        <f>IF(AZ96=2,G96,0)</f>
        <v>0</v>
      </c>
      <c r="BC96" s="130">
        <f>IF(AZ96=3,G96,0)</f>
        <v>0</v>
      </c>
      <c r="BD96" s="130">
        <f>IF(AZ96=4,G96,0)</f>
        <v>0</v>
      </c>
      <c r="BE96" s="130">
        <f>IF(AZ96=5,G96,0)</f>
        <v>0</v>
      </c>
      <c r="CZ96" s="130">
        <v>0.00184</v>
      </c>
    </row>
    <row r="97" spans="1:15" ht="15">
      <c r="A97" s="156"/>
      <c r="B97" s="157"/>
      <c r="C97" s="395" t="s">
        <v>94</v>
      </c>
      <c r="D97" s="396"/>
      <c r="E97" s="158">
        <v>1</v>
      </c>
      <c r="F97" s="159"/>
      <c r="G97" s="160"/>
      <c r="M97" s="161">
        <v>1</v>
      </c>
      <c r="O97" s="148"/>
    </row>
    <row r="98" spans="1:104" ht="15">
      <c r="A98" s="149">
        <v>34</v>
      </c>
      <c r="B98" s="150" t="s">
        <v>471</v>
      </c>
      <c r="C98" s="151" t="s">
        <v>472</v>
      </c>
      <c r="D98" s="152" t="s">
        <v>153</v>
      </c>
      <c r="E98" s="153">
        <v>3</v>
      </c>
      <c r="F98" s="154"/>
      <c r="G98" s="155">
        <f>E98*F98</f>
        <v>0</v>
      </c>
      <c r="O98" s="148">
        <v>2</v>
      </c>
      <c r="AA98" s="130">
        <v>2</v>
      </c>
      <c r="AB98" s="130">
        <v>7</v>
      </c>
      <c r="AC98" s="130">
        <v>7</v>
      </c>
      <c r="AZ98" s="130">
        <v>2</v>
      </c>
      <c r="BA98" s="130">
        <f>IF(AZ98=1,G98,0)</f>
        <v>0</v>
      </c>
      <c r="BB98" s="130">
        <f>IF(AZ98=2,G98,0)</f>
        <v>0</v>
      </c>
      <c r="BC98" s="130">
        <f>IF(AZ98=3,G98,0)</f>
        <v>0</v>
      </c>
      <c r="BD98" s="130">
        <f>IF(AZ98=4,G98,0)</f>
        <v>0</v>
      </c>
      <c r="BE98" s="130">
        <f>IF(AZ98=5,G98,0)</f>
        <v>0</v>
      </c>
      <c r="CZ98" s="130">
        <v>0.00266</v>
      </c>
    </row>
    <row r="99" spans="1:104" ht="22.5">
      <c r="A99" s="149">
        <v>35</v>
      </c>
      <c r="B99" s="150" t="s">
        <v>473</v>
      </c>
      <c r="C99" s="151" t="s">
        <v>474</v>
      </c>
      <c r="D99" s="152" t="s">
        <v>115</v>
      </c>
      <c r="E99" s="153">
        <v>10.8</v>
      </c>
      <c r="F99" s="154"/>
      <c r="G99" s="155">
        <f>E99*F99</f>
        <v>0</v>
      </c>
      <c r="O99" s="148">
        <v>2</v>
      </c>
      <c r="AA99" s="130">
        <v>2</v>
      </c>
      <c r="AB99" s="130">
        <v>7</v>
      </c>
      <c r="AC99" s="130">
        <v>7</v>
      </c>
      <c r="AZ99" s="130">
        <v>2</v>
      </c>
      <c r="BA99" s="130">
        <f>IF(AZ99=1,G99,0)</f>
        <v>0</v>
      </c>
      <c r="BB99" s="130">
        <f>IF(AZ99=2,G99,0)</f>
        <v>0</v>
      </c>
      <c r="BC99" s="130">
        <f>IF(AZ99=3,G99,0)</f>
        <v>0</v>
      </c>
      <c r="BD99" s="130">
        <f>IF(AZ99=4,G99,0)</f>
        <v>0</v>
      </c>
      <c r="BE99" s="130">
        <f>IF(AZ99=5,G99,0)</f>
        <v>0</v>
      </c>
      <c r="CZ99" s="130">
        <v>0.00146</v>
      </c>
    </row>
    <row r="100" spans="1:15" ht="15">
      <c r="A100" s="156"/>
      <c r="B100" s="157"/>
      <c r="C100" s="395" t="s">
        <v>475</v>
      </c>
      <c r="D100" s="396"/>
      <c r="E100" s="158">
        <v>10.8</v>
      </c>
      <c r="F100" s="159"/>
      <c r="G100" s="160"/>
      <c r="M100" s="161" t="s">
        <v>475</v>
      </c>
      <c r="O100" s="148"/>
    </row>
    <row r="101" spans="1:104" ht="15">
      <c r="A101" s="149">
        <v>36</v>
      </c>
      <c r="B101" s="150" t="s">
        <v>476</v>
      </c>
      <c r="C101" s="151" t="s">
        <v>477</v>
      </c>
      <c r="D101" s="152" t="s">
        <v>470</v>
      </c>
      <c r="E101" s="153">
        <v>1</v>
      </c>
      <c r="F101" s="154"/>
      <c r="G101" s="155">
        <f>E101*F101</f>
        <v>0</v>
      </c>
      <c r="O101" s="148">
        <v>2</v>
      </c>
      <c r="AA101" s="130">
        <v>12</v>
      </c>
      <c r="AB101" s="130">
        <v>0</v>
      </c>
      <c r="AC101" s="130">
        <v>43</v>
      </c>
      <c r="AZ101" s="130">
        <v>2</v>
      </c>
      <c r="BA101" s="130">
        <f>IF(AZ101=1,G101,0)</f>
        <v>0</v>
      </c>
      <c r="BB101" s="130">
        <f>IF(AZ101=2,G101,0)</f>
        <v>0</v>
      </c>
      <c r="BC101" s="130">
        <f>IF(AZ101=3,G101,0)</f>
        <v>0</v>
      </c>
      <c r="BD101" s="130">
        <f>IF(AZ101=4,G101,0)</f>
        <v>0</v>
      </c>
      <c r="BE101" s="130">
        <f>IF(AZ101=5,G101,0)</f>
        <v>0</v>
      </c>
      <c r="CZ101" s="130">
        <v>0</v>
      </c>
    </row>
    <row r="102" spans="1:15" ht="15">
      <c r="A102" s="156"/>
      <c r="B102" s="157"/>
      <c r="C102" s="395" t="s">
        <v>94</v>
      </c>
      <c r="D102" s="396"/>
      <c r="E102" s="158">
        <v>1</v>
      </c>
      <c r="F102" s="159"/>
      <c r="G102" s="160"/>
      <c r="M102" s="161">
        <v>1</v>
      </c>
      <c r="O102" s="148"/>
    </row>
    <row r="103" spans="1:104" ht="56.25">
      <c r="A103" s="149">
        <v>37</v>
      </c>
      <c r="B103" s="150" t="s">
        <v>478</v>
      </c>
      <c r="C103" s="151" t="s">
        <v>617</v>
      </c>
      <c r="D103" s="152" t="s">
        <v>212</v>
      </c>
      <c r="E103" s="153">
        <v>3</v>
      </c>
      <c r="F103" s="154"/>
      <c r="G103" s="155">
        <f>E103*F103</f>
        <v>0</v>
      </c>
      <c r="O103" s="148">
        <v>2</v>
      </c>
      <c r="AA103" s="130">
        <v>12</v>
      </c>
      <c r="AB103" s="130">
        <v>0</v>
      </c>
      <c r="AC103" s="130">
        <v>3</v>
      </c>
      <c r="AZ103" s="130">
        <v>2</v>
      </c>
      <c r="BA103" s="130">
        <f>IF(AZ103=1,G103,0)</f>
        <v>0</v>
      </c>
      <c r="BB103" s="130">
        <f>IF(AZ103=2,G103,0)</f>
        <v>0</v>
      </c>
      <c r="BC103" s="130">
        <f>IF(AZ103=3,G103,0)</f>
        <v>0</v>
      </c>
      <c r="BD103" s="130">
        <f>IF(AZ103=4,G103,0)</f>
        <v>0</v>
      </c>
      <c r="BE103" s="130">
        <f>IF(AZ103=5,G103,0)</f>
        <v>0</v>
      </c>
      <c r="CZ103" s="130">
        <v>0</v>
      </c>
    </row>
    <row r="104" spans="1:15" ht="15">
      <c r="A104" s="156"/>
      <c r="B104" s="157"/>
      <c r="C104" s="395" t="s">
        <v>129</v>
      </c>
      <c r="D104" s="396"/>
      <c r="E104" s="158">
        <v>3</v>
      </c>
      <c r="F104" s="159"/>
      <c r="G104" s="160"/>
      <c r="M104" s="161">
        <v>3</v>
      </c>
      <c r="O104" s="148"/>
    </row>
    <row r="105" spans="1:104" ht="22.5">
      <c r="A105" s="149">
        <v>38</v>
      </c>
      <c r="B105" s="150" t="s">
        <v>479</v>
      </c>
      <c r="C105" s="151" t="s">
        <v>480</v>
      </c>
      <c r="D105" s="152" t="s">
        <v>212</v>
      </c>
      <c r="E105" s="153">
        <v>1</v>
      </c>
      <c r="F105" s="154"/>
      <c r="G105" s="155">
        <f>E105*F105</f>
        <v>0</v>
      </c>
      <c r="O105" s="148">
        <v>2</v>
      </c>
      <c r="AA105" s="130">
        <v>12</v>
      </c>
      <c r="AB105" s="130">
        <v>0</v>
      </c>
      <c r="AC105" s="130">
        <v>4</v>
      </c>
      <c r="AZ105" s="130">
        <v>2</v>
      </c>
      <c r="BA105" s="130">
        <f>IF(AZ105=1,G105,0)</f>
        <v>0</v>
      </c>
      <c r="BB105" s="130">
        <f>IF(AZ105=2,G105,0)</f>
        <v>0</v>
      </c>
      <c r="BC105" s="130">
        <f>IF(AZ105=3,G105,0)</f>
        <v>0</v>
      </c>
      <c r="BD105" s="130">
        <f>IF(AZ105=4,G105,0)</f>
        <v>0</v>
      </c>
      <c r="BE105" s="130">
        <f>IF(AZ105=5,G105,0)</f>
        <v>0</v>
      </c>
      <c r="CZ105" s="130">
        <v>0</v>
      </c>
    </row>
    <row r="106" spans="1:104" ht="15">
      <c r="A106" s="149">
        <v>39</v>
      </c>
      <c r="B106" s="150" t="s">
        <v>293</v>
      </c>
      <c r="C106" s="151" t="s">
        <v>294</v>
      </c>
      <c r="D106" s="152" t="s">
        <v>76</v>
      </c>
      <c r="E106" s="153">
        <v>3070</v>
      </c>
      <c r="F106" s="154"/>
      <c r="G106" s="155">
        <f>E106*F106</f>
        <v>0</v>
      </c>
      <c r="O106" s="148">
        <v>2</v>
      </c>
      <c r="AA106" s="130">
        <v>7</v>
      </c>
      <c r="AB106" s="130">
        <v>1002</v>
      </c>
      <c r="AC106" s="130">
        <v>5</v>
      </c>
      <c r="AZ106" s="130">
        <v>2</v>
      </c>
      <c r="BA106" s="130">
        <f>IF(AZ106=1,G106,0)</f>
        <v>0</v>
      </c>
      <c r="BB106" s="130">
        <f>IF(AZ106=2,G106,0)</f>
        <v>0</v>
      </c>
      <c r="BC106" s="130">
        <f>IF(AZ106=3,G106,0)</f>
        <v>0</v>
      </c>
      <c r="BD106" s="130">
        <f>IF(AZ106=4,G106,0)</f>
        <v>0</v>
      </c>
      <c r="BE106" s="130">
        <f>IF(AZ106=5,G106,0)</f>
        <v>0</v>
      </c>
      <c r="CZ106" s="130">
        <v>0</v>
      </c>
    </row>
    <row r="107" spans="1:57" ht="15">
      <c r="A107" s="162"/>
      <c r="B107" s="163" t="s">
        <v>120</v>
      </c>
      <c r="C107" s="164" t="str">
        <f>CONCATENATE(B95," ",C95)</f>
        <v>766 Konstrukce truhlářské</v>
      </c>
      <c r="D107" s="162"/>
      <c r="E107" s="165"/>
      <c r="F107" s="166"/>
      <c r="G107" s="167">
        <f>SUM(G95:G106)</f>
        <v>0</v>
      </c>
      <c r="O107" s="148">
        <v>4</v>
      </c>
      <c r="BA107" s="168">
        <f>SUM(BA95:BA106)</f>
        <v>0</v>
      </c>
      <c r="BB107" s="168">
        <f>SUM(BB95:BB106)</f>
        <v>0</v>
      </c>
      <c r="BC107" s="168">
        <f>SUM(BC95:BC106)</f>
        <v>0</v>
      </c>
      <c r="BD107" s="168">
        <f>SUM(BD95:BD106)</f>
        <v>0</v>
      </c>
      <c r="BE107" s="168">
        <f>SUM(BE95:BE106)</f>
        <v>0</v>
      </c>
    </row>
    <row r="108" spans="1:15" ht="15">
      <c r="A108" s="142" t="s">
        <v>93</v>
      </c>
      <c r="B108" s="143" t="s">
        <v>335</v>
      </c>
      <c r="C108" s="144" t="s">
        <v>336</v>
      </c>
      <c r="D108" s="145"/>
      <c r="E108" s="146"/>
      <c r="F108" s="169"/>
      <c r="G108" s="147"/>
      <c r="O108" s="148">
        <v>1</v>
      </c>
    </row>
    <row r="109" spans="1:104" ht="22.5">
      <c r="A109" s="149">
        <v>40</v>
      </c>
      <c r="B109" s="150" t="s">
        <v>337</v>
      </c>
      <c r="C109" s="151" t="s">
        <v>338</v>
      </c>
      <c r="D109" s="152" t="s">
        <v>115</v>
      </c>
      <c r="E109" s="153">
        <v>45.09</v>
      </c>
      <c r="F109" s="154"/>
      <c r="G109" s="155">
        <f>E109*F109</f>
        <v>0</v>
      </c>
      <c r="O109" s="148">
        <v>2</v>
      </c>
      <c r="AA109" s="130">
        <v>2</v>
      </c>
      <c r="AB109" s="130">
        <v>7</v>
      </c>
      <c r="AC109" s="130">
        <v>7</v>
      </c>
      <c r="AZ109" s="130">
        <v>2</v>
      </c>
      <c r="BA109" s="130">
        <f>IF(AZ109=1,G109,0)</f>
        <v>0</v>
      </c>
      <c r="BB109" s="130">
        <f>IF(AZ109=2,G109,0)</f>
        <v>0</v>
      </c>
      <c r="BC109" s="130">
        <f>IF(AZ109=3,G109,0)</f>
        <v>0</v>
      </c>
      <c r="BD109" s="130">
        <f>IF(AZ109=4,G109,0)</f>
        <v>0</v>
      </c>
      <c r="BE109" s="130">
        <f>IF(AZ109=5,G109,0)</f>
        <v>0</v>
      </c>
      <c r="CZ109" s="130">
        <v>0.00401</v>
      </c>
    </row>
    <row r="110" spans="1:15" ht="15">
      <c r="A110" s="156"/>
      <c r="B110" s="157"/>
      <c r="C110" s="395" t="s">
        <v>481</v>
      </c>
      <c r="D110" s="396"/>
      <c r="E110" s="158">
        <v>4.37</v>
      </c>
      <c r="F110" s="159"/>
      <c r="G110" s="160"/>
      <c r="M110" s="161" t="s">
        <v>481</v>
      </c>
      <c r="O110" s="148"/>
    </row>
    <row r="111" spans="1:15" ht="15">
      <c r="A111" s="156"/>
      <c r="B111" s="157"/>
      <c r="C111" s="395" t="s">
        <v>482</v>
      </c>
      <c r="D111" s="396"/>
      <c r="E111" s="158">
        <v>3.45</v>
      </c>
      <c r="F111" s="159"/>
      <c r="G111" s="160"/>
      <c r="M111" s="161" t="s">
        <v>482</v>
      </c>
      <c r="O111" s="148"/>
    </row>
    <row r="112" spans="1:15" ht="15">
      <c r="A112" s="156"/>
      <c r="B112" s="157"/>
      <c r="C112" s="395" t="s">
        <v>483</v>
      </c>
      <c r="D112" s="396"/>
      <c r="E112" s="158">
        <v>3.22</v>
      </c>
      <c r="F112" s="159"/>
      <c r="G112" s="160"/>
      <c r="M112" s="161" t="s">
        <v>483</v>
      </c>
      <c r="O112" s="148"/>
    </row>
    <row r="113" spans="1:15" ht="15">
      <c r="A113" s="156"/>
      <c r="B113" s="157"/>
      <c r="C113" s="395" t="s">
        <v>625</v>
      </c>
      <c r="D113" s="396"/>
      <c r="E113" s="158">
        <v>34.05</v>
      </c>
      <c r="F113" s="159"/>
      <c r="G113" s="160"/>
      <c r="M113" s="161" t="s">
        <v>484</v>
      </c>
      <c r="O113" s="148"/>
    </row>
    <row r="114" spans="1:104" ht="15">
      <c r="A114" s="149">
        <v>41</v>
      </c>
      <c r="B114" s="150" t="s">
        <v>485</v>
      </c>
      <c r="C114" s="151" t="s">
        <v>486</v>
      </c>
      <c r="D114" s="152" t="s">
        <v>143</v>
      </c>
      <c r="E114" s="153">
        <v>8</v>
      </c>
      <c r="F114" s="154"/>
      <c r="G114" s="155">
        <f>E114*F114</f>
        <v>0</v>
      </c>
      <c r="O114" s="148">
        <v>2</v>
      </c>
      <c r="AA114" s="130">
        <v>12</v>
      </c>
      <c r="AB114" s="130">
        <v>0</v>
      </c>
      <c r="AC114" s="130">
        <v>48</v>
      </c>
      <c r="AZ114" s="130">
        <v>2</v>
      </c>
      <c r="BA114" s="130">
        <f>IF(AZ114=1,G114,0)</f>
        <v>0</v>
      </c>
      <c r="BB114" s="130">
        <f>IF(AZ114=2,G114,0)</f>
        <v>0</v>
      </c>
      <c r="BC114" s="130">
        <f>IF(AZ114=3,G114,0)</f>
        <v>0</v>
      </c>
      <c r="BD114" s="130">
        <f>IF(AZ114=4,G114,0)</f>
        <v>0</v>
      </c>
      <c r="BE114" s="130">
        <f>IF(AZ114=5,G114,0)</f>
        <v>0</v>
      </c>
      <c r="CZ114" s="130">
        <v>0</v>
      </c>
    </row>
    <row r="115" spans="1:15" ht="15">
      <c r="A115" s="156"/>
      <c r="B115" s="157"/>
      <c r="C115" s="395" t="s">
        <v>487</v>
      </c>
      <c r="D115" s="396"/>
      <c r="E115" s="158">
        <v>2.5</v>
      </c>
      <c r="F115" s="159"/>
      <c r="G115" s="160"/>
      <c r="M115" s="161" t="s">
        <v>487</v>
      </c>
      <c r="O115" s="148"/>
    </row>
    <row r="116" spans="1:15" ht="15">
      <c r="A116" s="156"/>
      <c r="B116" s="157"/>
      <c r="C116" s="395" t="s">
        <v>488</v>
      </c>
      <c r="D116" s="396"/>
      <c r="E116" s="158">
        <v>1.25</v>
      </c>
      <c r="F116" s="159"/>
      <c r="G116" s="160"/>
      <c r="M116" s="161" t="s">
        <v>488</v>
      </c>
      <c r="O116" s="148"/>
    </row>
    <row r="117" spans="1:15" ht="15">
      <c r="A117" s="156"/>
      <c r="B117" s="157"/>
      <c r="C117" s="395" t="s">
        <v>489</v>
      </c>
      <c r="D117" s="396"/>
      <c r="E117" s="158">
        <v>1.25</v>
      </c>
      <c r="F117" s="159"/>
      <c r="G117" s="160"/>
      <c r="M117" s="161" t="s">
        <v>489</v>
      </c>
      <c r="O117" s="148"/>
    </row>
    <row r="118" spans="1:15" ht="15">
      <c r="A118" s="156"/>
      <c r="B118" s="157"/>
      <c r="C118" s="395" t="s">
        <v>626</v>
      </c>
      <c r="D118" s="396"/>
      <c r="E118" s="158">
        <v>3</v>
      </c>
      <c r="F118" s="159"/>
      <c r="G118" s="160"/>
      <c r="M118" s="161" t="s">
        <v>490</v>
      </c>
      <c r="O118" s="148"/>
    </row>
    <row r="119" spans="1:104" ht="15">
      <c r="A119" s="149">
        <v>42</v>
      </c>
      <c r="B119" s="150" t="s">
        <v>491</v>
      </c>
      <c r="C119" s="151" t="s">
        <v>492</v>
      </c>
      <c r="D119" s="152" t="s">
        <v>76</v>
      </c>
      <c r="E119" s="153">
        <v>21</v>
      </c>
      <c r="F119" s="154"/>
      <c r="G119" s="155">
        <f>E119*F119</f>
        <v>0</v>
      </c>
      <c r="O119" s="148">
        <v>2</v>
      </c>
      <c r="AA119" s="130">
        <v>7</v>
      </c>
      <c r="AB119" s="130">
        <v>1002</v>
      </c>
      <c r="AC119" s="130">
        <v>5</v>
      </c>
      <c r="AZ119" s="130">
        <v>2</v>
      </c>
      <c r="BA119" s="130">
        <f>IF(AZ119=1,G119,0)</f>
        <v>0</v>
      </c>
      <c r="BB119" s="130">
        <f>IF(AZ119=2,G119,0)</f>
        <v>0</v>
      </c>
      <c r="BC119" s="130">
        <f>IF(AZ119=3,G119,0)</f>
        <v>0</v>
      </c>
      <c r="BD119" s="130">
        <f>IF(AZ119=4,G119,0)</f>
        <v>0</v>
      </c>
      <c r="BE119" s="130">
        <f>IF(AZ119=5,G119,0)</f>
        <v>0</v>
      </c>
      <c r="CZ119" s="130">
        <v>0</v>
      </c>
    </row>
    <row r="120" spans="1:57" ht="15">
      <c r="A120" s="162"/>
      <c r="B120" s="163" t="s">
        <v>120</v>
      </c>
      <c r="C120" s="164" t="str">
        <f>CONCATENATE(B108," ",C108)</f>
        <v>776 Podlahy povlakové</v>
      </c>
      <c r="D120" s="162"/>
      <c r="E120" s="165"/>
      <c r="F120" s="166"/>
      <c r="G120" s="167">
        <f>SUM(G108:G119)</f>
        <v>0</v>
      </c>
      <c r="O120" s="148">
        <v>4</v>
      </c>
      <c r="BA120" s="168">
        <f>SUM(BA108:BA119)</f>
        <v>0</v>
      </c>
      <c r="BB120" s="168">
        <f>SUM(BB108:BB119)</f>
        <v>0</v>
      </c>
      <c r="BC120" s="168">
        <f>SUM(BC108:BC119)</f>
        <v>0</v>
      </c>
      <c r="BD120" s="168">
        <f>SUM(BD108:BD119)</f>
        <v>0</v>
      </c>
      <c r="BE120" s="168">
        <f>SUM(BE108:BE119)</f>
        <v>0</v>
      </c>
    </row>
    <row r="121" spans="1:15" ht="15">
      <c r="A121" s="142" t="s">
        <v>93</v>
      </c>
      <c r="B121" s="143" t="s">
        <v>339</v>
      </c>
      <c r="C121" s="144" t="s">
        <v>340</v>
      </c>
      <c r="D121" s="145"/>
      <c r="E121" s="146"/>
      <c r="F121" s="169"/>
      <c r="G121" s="147"/>
      <c r="O121" s="148">
        <v>1</v>
      </c>
    </row>
    <row r="122" spans="1:104" ht="22.5">
      <c r="A122" s="149">
        <v>43</v>
      </c>
      <c r="B122" s="150" t="s">
        <v>341</v>
      </c>
      <c r="C122" s="151" t="s">
        <v>616</v>
      </c>
      <c r="D122" s="152" t="s">
        <v>115</v>
      </c>
      <c r="E122" s="153">
        <v>40.77</v>
      </c>
      <c r="F122" s="154"/>
      <c r="G122" s="155">
        <f>E122*F122</f>
        <v>0</v>
      </c>
      <c r="O122" s="148">
        <v>2</v>
      </c>
      <c r="AA122" s="130">
        <v>1</v>
      </c>
      <c r="AB122" s="130">
        <v>7</v>
      </c>
      <c r="AC122" s="130">
        <v>7</v>
      </c>
      <c r="AZ122" s="130">
        <v>2</v>
      </c>
      <c r="BA122" s="130">
        <f>IF(AZ122=1,G122,0)</f>
        <v>0</v>
      </c>
      <c r="BB122" s="130">
        <f>IF(AZ122=2,G122,0)</f>
        <v>0</v>
      </c>
      <c r="BC122" s="130">
        <f>IF(AZ122=3,G122,0)</f>
        <v>0</v>
      </c>
      <c r="BD122" s="130">
        <f>IF(AZ122=4,G122,0)</f>
        <v>0</v>
      </c>
      <c r="BE122" s="130">
        <f>IF(AZ122=5,G122,0)</f>
        <v>0</v>
      </c>
      <c r="CZ122" s="130">
        <v>0.0022</v>
      </c>
    </row>
    <row r="123" spans="1:15" ht="15">
      <c r="A123" s="156"/>
      <c r="B123" s="157"/>
      <c r="C123" s="395" t="s">
        <v>627</v>
      </c>
      <c r="D123" s="396"/>
      <c r="E123" s="158">
        <v>40.77</v>
      </c>
      <c r="F123" s="159"/>
      <c r="G123" s="160"/>
      <c r="M123" s="161" t="s">
        <v>493</v>
      </c>
      <c r="O123" s="148"/>
    </row>
    <row r="124" spans="1:104" ht="15">
      <c r="A124" s="149">
        <v>44</v>
      </c>
      <c r="B124" s="150" t="s">
        <v>342</v>
      </c>
      <c r="C124" s="151" t="s">
        <v>343</v>
      </c>
      <c r="D124" s="152" t="s">
        <v>76</v>
      </c>
      <c r="E124" s="153">
        <v>75.7703</v>
      </c>
      <c r="F124" s="154"/>
      <c r="G124" s="155">
        <f>E124*F124</f>
        <v>0</v>
      </c>
      <c r="O124" s="148">
        <v>2</v>
      </c>
      <c r="AA124" s="130">
        <v>7</v>
      </c>
      <c r="AB124" s="130">
        <v>1002</v>
      </c>
      <c r="AC124" s="130">
        <v>5</v>
      </c>
      <c r="AZ124" s="130">
        <v>2</v>
      </c>
      <c r="BA124" s="130">
        <f>IF(AZ124=1,G124,0)</f>
        <v>0</v>
      </c>
      <c r="BB124" s="130">
        <f>IF(AZ124=2,G124,0)</f>
        <v>0</v>
      </c>
      <c r="BC124" s="130">
        <f>IF(AZ124=3,G124,0)</f>
        <v>0</v>
      </c>
      <c r="BD124" s="130">
        <f>IF(AZ124=4,G124,0)</f>
        <v>0</v>
      </c>
      <c r="BE124" s="130">
        <f>IF(AZ124=5,G124,0)</f>
        <v>0</v>
      </c>
      <c r="CZ124" s="130">
        <v>0</v>
      </c>
    </row>
    <row r="125" spans="1:57" ht="15">
      <c r="A125" s="162"/>
      <c r="B125" s="163" t="s">
        <v>120</v>
      </c>
      <c r="C125" s="164" t="str">
        <f>CONCATENATE(B121," ",C121)</f>
        <v>777 Podlahy ze syntetických hmot</v>
      </c>
      <c r="D125" s="162"/>
      <c r="E125" s="165"/>
      <c r="F125" s="166"/>
      <c r="G125" s="167">
        <f>SUM(G121:G124)</f>
        <v>0</v>
      </c>
      <c r="O125" s="148">
        <v>4</v>
      </c>
      <c r="BA125" s="168">
        <f>SUM(BA121:BA124)</f>
        <v>0</v>
      </c>
      <c r="BB125" s="168">
        <f>SUM(BB121:BB124)</f>
        <v>0</v>
      </c>
      <c r="BC125" s="168">
        <f>SUM(BC121:BC124)</f>
        <v>0</v>
      </c>
      <c r="BD125" s="168">
        <f>SUM(BD121:BD124)</f>
        <v>0</v>
      </c>
      <c r="BE125" s="168">
        <f>SUM(BE121:BE124)</f>
        <v>0</v>
      </c>
    </row>
    <row r="126" spans="1:15" ht="15">
      <c r="A126" s="142" t="s">
        <v>93</v>
      </c>
      <c r="B126" s="143" t="s">
        <v>494</v>
      </c>
      <c r="C126" s="144" t="s">
        <v>495</v>
      </c>
      <c r="D126" s="145"/>
      <c r="E126" s="146"/>
      <c r="F126" s="169"/>
      <c r="G126" s="147"/>
      <c r="O126" s="148">
        <v>1</v>
      </c>
    </row>
    <row r="127" spans="1:104" ht="15">
      <c r="A127" s="149">
        <v>45</v>
      </c>
      <c r="B127" s="150" t="s">
        <v>496</v>
      </c>
      <c r="C127" s="151" t="s">
        <v>497</v>
      </c>
      <c r="D127" s="152" t="s">
        <v>115</v>
      </c>
      <c r="E127" s="153">
        <v>2.56</v>
      </c>
      <c r="F127" s="154"/>
      <c r="G127" s="155">
        <f>E127*F127</f>
        <v>0</v>
      </c>
      <c r="O127" s="148">
        <v>2</v>
      </c>
      <c r="AA127" s="130">
        <v>2</v>
      </c>
      <c r="AB127" s="130">
        <v>7</v>
      </c>
      <c r="AC127" s="130">
        <v>7</v>
      </c>
      <c r="AZ127" s="130">
        <v>2</v>
      </c>
      <c r="BA127" s="130">
        <f>IF(AZ127=1,G127,0)</f>
        <v>0</v>
      </c>
      <c r="BB127" s="130">
        <f>IF(AZ127=2,G127,0)</f>
        <v>0</v>
      </c>
      <c r="BC127" s="130">
        <f>IF(AZ127=3,G127,0)</f>
        <v>0</v>
      </c>
      <c r="BD127" s="130">
        <f>IF(AZ127=4,G127,0)</f>
        <v>0</v>
      </c>
      <c r="BE127" s="130">
        <f>IF(AZ127=5,G127,0)</f>
        <v>0</v>
      </c>
      <c r="CZ127" s="130">
        <v>0.07121</v>
      </c>
    </row>
    <row r="128" spans="1:15" ht="15">
      <c r="A128" s="156"/>
      <c r="B128" s="157"/>
      <c r="C128" s="395" t="s">
        <v>498</v>
      </c>
      <c r="D128" s="396"/>
      <c r="E128" s="158">
        <v>2.56</v>
      </c>
      <c r="F128" s="159"/>
      <c r="G128" s="160"/>
      <c r="M128" s="161" t="s">
        <v>498</v>
      </c>
      <c r="O128" s="148"/>
    </row>
    <row r="129" spans="1:57" ht="15">
      <c r="A129" s="162"/>
      <c r="B129" s="163" t="s">
        <v>120</v>
      </c>
      <c r="C129" s="164" t="str">
        <f>CONCATENATE(B126," ",C126)</f>
        <v>781 Obklady keramické</v>
      </c>
      <c r="D129" s="162"/>
      <c r="E129" s="165"/>
      <c r="F129" s="166"/>
      <c r="G129" s="167">
        <f>SUM(G126:G128)</f>
        <v>0</v>
      </c>
      <c r="O129" s="148">
        <v>4</v>
      </c>
      <c r="BA129" s="168">
        <f>SUM(BA126:BA128)</f>
        <v>0</v>
      </c>
      <c r="BB129" s="168">
        <f>SUM(BB126:BB128)</f>
        <v>0</v>
      </c>
      <c r="BC129" s="168">
        <f>SUM(BC126:BC128)</f>
        <v>0</v>
      </c>
      <c r="BD129" s="168">
        <f>SUM(BD126:BD128)</f>
        <v>0</v>
      </c>
      <c r="BE129" s="168">
        <f>SUM(BE126:BE128)</f>
        <v>0</v>
      </c>
    </row>
    <row r="130" spans="1:15" ht="15">
      <c r="A130" s="142" t="s">
        <v>93</v>
      </c>
      <c r="B130" s="143" t="s">
        <v>344</v>
      </c>
      <c r="C130" s="144" t="s">
        <v>345</v>
      </c>
      <c r="D130" s="145"/>
      <c r="E130" s="146"/>
      <c r="F130" s="169"/>
      <c r="G130" s="147"/>
      <c r="O130" s="148">
        <v>1</v>
      </c>
    </row>
    <row r="131" spans="1:104" ht="22.5">
      <c r="A131" s="149">
        <v>46</v>
      </c>
      <c r="B131" s="150" t="s">
        <v>346</v>
      </c>
      <c r="C131" s="151" t="s">
        <v>347</v>
      </c>
      <c r="D131" s="152" t="s">
        <v>115</v>
      </c>
      <c r="E131" s="153">
        <v>499</v>
      </c>
      <c r="F131" s="154"/>
      <c r="G131" s="155">
        <f>E131*F131</f>
        <v>0</v>
      </c>
      <c r="O131" s="148">
        <v>2</v>
      </c>
      <c r="AA131" s="130">
        <v>2</v>
      </c>
      <c r="AB131" s="130">
        <v>7</v>
      </c>
      <c r="AC131" s="130">
        <v>7</v>
      </c>
      <c r="AZ131" s="130">
        <v>2</v>
      </c>
      <c r="BA131" s="130">
        <f>IF(AZ131=1,G131,0)</f>
        <v>0</v>
      </c>
      <c r="BB131" s="130">
        <f>IF(AZ131=2,G131,0)</f>
        <v>0</v>
      </c>
      <c r="BC131" s="130">
        <f>IF(AZ131=3,G131,0)</f>
        <v>0</v>
      </c>
      <c r="BD131" s="130">
        <f>IF(AZ131=4,G131,0)</f>
        <v>0</v>
      </c>
      <c r="BE131" s="130">
        <f>IF(AZ131=5,G131,0)</f>
        <v>0</v>
      </c>
      <c r="CZ131" s="130">
        <v>0.00052</v>
      </c>
    </row>
    <row r="132" spans="1:15" ht="15">
      <c r="A132" s="156"/>
      <c r="B132" s="157"/>
      <c r="C132" s="395" t="s">
        <v>499</v>
      </c>
      <c r="D132" s="396"/>
      <c r="E132" s="158">
        <v>239</v>
      </c>
      <c r="F132" s="159"/>
      <c r="G132" s="160"/>
      <c r="M132" s="161" t="s">
        <v>499</v>
      </c>
      <c r="O132" s="148"/>
    </row>
    <row r="133" spans="1:15" ht="15">
      <c r="A133" s="156"/>
      <c r="B133" s="157"/>
      <c r="C133" s="395" t="s">
        <v>615</v>
      </c>
      <c r="D133" s="396"/>
      <c r="E133" s="158">
        <v>260</v>
      </c>
      <c r="F133" s="159"/>
      <c r="G133" s="160"/>
      <c r="M133" s="161" t="s">
        <v>500</v>
      </c>
      <c r="O133" s="148"/>
    </row>
    <row r="134" spans="1:104" ht="15">
      <c r="A134" s="149">
        <v>47</v>
      </c>
      <c r="B134" s="150" t="s">
        <v>350</v>
      </c>
      <c r="C134" s="151" t="s">
        <v>613</v>
      </c>
      <c r="D134" s="152" t="s">
        <v>115</v>
      </c>
      <c r="E134" s="153">
        <v>499</v>
      </c>
      <c r="F134" s="154"/>
      <c r="G134" s="155">
        <f>E134*F134</f>
        <v>0</v>
      </c>
      <c r="O134" s="148">
        <v>2</v>
      </c>
      <c r="AA134" s="130">
        <v>2</v>
      </c>
      <c r="AB134" s="130">
        <v>7</v>
      </c>
      <c r="AC134" s="130">
        <v>7</v>
      </c>
      <c r="AZ134" s="130">
        <v>2</v>
      </c>
      <c r="BA134" s="130">
        <f>IF(AZ134=1,G134,0)</f>
        <v>0</v>
      </c>
      <c r="BB134" s="130">
        <f>IF(AZ134=2,G134,0)</f>
        <v>0</v>
      </c>
      <c r="BC134" s="130">
        <f>IF(AZ134=3,G134,0)</f>
        <v>0</v>
      </c>
      <c r="BD134" s="130">
        <f>IF(AZ134=4,G134,0)</f>
        <v>0</v>
      </c>
      <c r="BE134" s="130">
        <f>IF(AZ134=5,G134,0)</f>
        <v>0</v>
      </c>
      <c r="CZ134" s="130">
        <v>0.00042</v>
      </c>
    </row>
    <row r="135" spans="1:15" ht="15">
      <c r="A135" s="156"/>
      <c r="B135" s="157"/>
      <c r="C135" s="395" t="s">
        <v>614</v>
      </c>
      <c r="D135" s="396"/>
      <c r="E135" s="158">
        <v>499</v>
      </c>
      <c r="F135" s="175"/>
      <c r="G135" s="160"/>
      <c r="M135" s="161" t="s">
        <v>501</v>
      </c>
      <c r="O135" s="148"/>
    </row>
    <row r="136" spans="1:57" ht="15">
      <c r="A136" s="162"/>
      <c r="B136" s="163" t="s">
        <v>120</v>
      </c>
      <c r="C136" s="164" t="str">
        <f>CONCATENATE(B130," ",C130)</f>
        <v>784 Malby</v>
      </c>
      <c r="D136" s="162"/>
      <c r="E136" s="165"/>
      <c r="F136" s="165"/>
      <c r="G136" s="167">
        <f>SUM(G130:G135)</f>
        <v>0</v>
      </c>
      <c r="O136" s="148">
        <v>4</v>
      </c>
      <c r="BA136" s="168">
        <f>SUM(BA130:BA135)</f>
        <v>0</v>
      </c>
      <c r="BB136" s="168">
        <f>SUM(BB130:BB135)</f>
        <v>0</v>
      </c>
      <c r="BC136" s="168">
        <f>SUM(BC130:BC135)</f>
        <v>0</v>
      </c>
      <c r="BD136" s="168">
        <f>SUM(BD130:BD135)</f>
        <v>0</v>
      </c>
      <c r="BE136" s="168">
        <f>SUM(BE130:BE135)</f>
        <v>0</v>
      </c>
    </row>
    <row r="137" spans="1:15" ht="15">
      <c r="A137" s="142" t="s">
        <v>93</v>
      </c>
      <c r="B137" s="143" t="s">
        <v>367</v>
      </c>
      <c r="C137" s="144" t="s">
        <v>368</v>
      </c>
      <c r="D137" s="145"/>
      <c r="E137" s="146"/>
      <c r="F137" s="146"/>
      <c r="G137" s="147"/>
      <c r="O137" s="148">
        <v>1</v>
      </c>
    </row>
    <row r="138" spans="1:104" ht="15">
      <c r="A138" s="149">
        <v>48</v>
      </c>
      <c r="B138" s="150" t="s">
        <v>369</v>
      </c>
      <c r="C138" s="151" t="s">
        <v>370</v>
      </c>
      <c r="D138" s="152" t="s">
        <v>371</v>
      </c>
      <c r="E138" s="153">
        <v>1</v>
      </c>
      <c r="F138" s="153">
        <f>'B-EL-Rekapitulace'!C24</f>
        <v>0</v>
      </c>
      <c r="G138" s="155">
        <f>E138*F138</f>
        <v>0</v>
      </c>
      <c r="O138" s="148">
        <v>2</v>
      </c>
      <c r="AA138" s="130">
        <v>12</v>
      </c>
      <c r="AB138" s="130">
        <v>0</v>
      </c>
      <c r="AC138" s="130">
        <v>55</v>
      </c>
      <c r="AZ138" s="130">
        <v>4</v>
      </c>
      <c r="BA138" s="130">
        <f>IF(AZ138=1,G138,0)</f>
        <v>0</v>
      </c>
      <c r="BB138" s="130">
        <f>IF(AZ138=2,G138,0)</f>
        <v>0</v>
      </c>
      <c r="BC138" s="130">
        <f>IF(AZ138=3,G138,0)</f>
        <v>0</v>
      </c>
      <c r="BD138" s="130">
        <f>IF(AZ138=4,G138,0)</f>
        <v>0</v>
      </c>
      <c r="BE138" s="130">
        <f>IF(AZ138=5,G138,0)</f>
        <v>0</v>
      </c>
      <c r="CZ138" s="130">
        <v>0</v>
      </c>
    </row>
    <row r="139" spans="1:15" ht="15">
      <c r="A139" s="156"/>
      <c r="B139" s="157"/>
      <c r="C139" s="395" t="s">
        <v>94</v>
      </c>
      <c r="D139" s="396"/>
      <c r="E139" s="158">
        <v>1</v>
      </c>
      <c r="F139" s="170"/>
      <c r="G139" s="160"/>
      <c r="M139" s="161">
        <v>1</v>
      </c>
      <c r="O139" s="148"/>
    </row>
    <row r="140" spans="1:57" ht="15">
      <c r="A140" s="162"/>
      <c r="B140" s="163" t="s">
        <v>120</v>
      </c>
      <c r="C140" s="164" t="str">
        <f>CONCATENATE(B137," ",C137)</f>
        <v>M21 Elektromontáže</v>
      </c>
      <c r="D140" s="162"/>
      <c r="E140" s="165"/>
      <c r="F140" s="165"/>
      <c r="G140" s="167">
        <f>SUM(G137:G139)</f>
        <v>0</v>
      </c>
      <c r="O140" s="148">
        <v>4</v>
      </c>
      <c r="BA140" s="168">
        <f>SUM(BA137:BA139)</f>
        <v>0</v>
      </c>
      <c r="BB140" s="168">
        <f>SUM(BB137:BB139)</f>
        <v>0</v>
      </c>
      <c r="BC140" s="168">
        <f>SUM(BC137:BC139)</f>
        <v>0</v>
      </c>
      <c r="BD140" s="168">
        <f>SUM(BD137:BD139)</f>
        <v>0</v>
      </c>
      <c r="BE140" s="168">
        <f>SUM(BE137:BE139)</f>
        <v>0</v>
      </c>
    </row>
    <row r="141" spans="1:15" ht="15">
      <c r="A141" s="142" t="s">
        <v>93</v>
      </c>
      <c r="B141" s="143" t="s">
        <v>372</v>
      </c>
      <c r="C141" s="144" t="s">
        <v>373</v>
      </c>
      <c r="D141" s="145"/>
      <c r="E141" s="146"/>
      <c r="F141" s="146"/>
      <c r="G141" s="147"/>
      <c r="O141" s="148">
        <v>1</v>
      </c>
    </row>
    <row r="142" spans="1:104" ht="15">
      <c r="A142" s="149">
        <v>49</v>
      </c>
      <c r="B142" s="150" t="s">
        <v>374</v>
      </c>
      <c r="C142" s="151" t="s">
        <v>375</v>
      </c>
      <c r="D142" s="152" t="s">
        <v>371</v>
      </c>
      <c r="E142" s="153">
        <v>1</v>
      </c>
      <c r="F142" s="153">
        <f>'B-VZT-Rekapitulace'!C21</f>
        <v>0</v>
      </c>
      <c r="G142" s="155">
        <f>E142*F142</f>
        <v>0</v>
      </c>
      <c r="O142" s="148">
        <v>2</v>
      </c>
      <c r="AA142" s="130">
        <v>12</v>
      </c>
      <c r="AB142" s="130">
        <v>0</v>
      </c>
      <c r="AC142" s="130">
        <v>56</v>
      </c>
      <c r="AZ142" s="130">
        <v>4</v>
      </c>
      <c r="BA142" s="130">
        <f>IF(AZ142=1,G142,0)</f>
        <v>0</v>
      </c>
      <c r="BB142" s="130">
        <f>IF(AZ142=2,G142,0)</f>
        <v>0</v>
      </c>
      <c r="BC142" s="130">
        <f>IF(AZ142=3,G142,0)</f>
        <v>0</v>
      </c>
      <c r="BD142" s="130">
        <f>IF(AZ142=4,G142,0)</f>
        <v>0</v>
      </c>
      <c r="BE142" s="130">
        <f>IF(AZ142=5,G142,0)</f>
        <v>0</v>
      </c>
      <c r="CZ142" s="130">
        <v>0</v>
      </c>
    </row>
    <row r="143" spans="1:15" ht="15">
      <c r="A143" s="156"/>
      <c r="B143" s="157"/>
      <c r="C143" s="395" t="s">
        <v>94</v>
      </c>
      <c r="D143" s="396"/>
      <c r="E143" s="158">
        <v>1</v>
      </c>
      <c r="F143" s="170"/>
      <c r="G143" s="160"/>
      <c r="M143" s="161">
        <v>1</v>
      </c>
      <c r="O143" s="148"/>
    </row>
    <row r="144" spans="1:57" ht="15">
      <c r="A144" s="162"/>
      <c r="B144" s="163" t="s">
        <v>120</v>
      </c>
      <c r="C144" s="164" t="str">
        <f>CONCATENATE(B141," ",C141)</f>
        <v>M24 Montáže vzduchotechnických zařízení</v>
      </c>
      <c r="D144" s="162"/>
      <c r="E144" s="165"/>
      <c r="F144" s="165"/>
      <c r="G144" s="167">
        <f>SUM(G141:G143)</f>
        <v>0</v>
      </c>
      <c r="O144" s="148">
        <v>4</v>
      </c>
      <c r="BA144" s="168">
        <f>SUM(BA141:BA143)</f>
        <v>0</v>
      </c>
      <c r="BB144" s="168">
        <f>SUM(BB141:BB143)</f>
        <v>0</v>
      </c>
      <c r="BC144" s="168">
        <f>SUM(BC141:BC143)</f>
        <v>0</v>
      </c>
      <c r="BD144" s="168">
        <f>SUM(BD141:BD143)</f>
        <v>0</v>
      </c>
      <c r="BE144" s="168">
        <f>SUM(BE141:BE143)</f>
        <v>0</v>
      </c>
    </row>
    <row r="145" spans="1:15" ht="15">
      <c r="A145" s="142" t="s">
        <v>93</v>
      </c>
      <c r="B145" s="143" t="s">
        <v>377</v>
      </c>
      <c r="C145" s="144" t="s">
        <v>378</v>
      </c>
      <c r="D145" s="145"/>
      <c r="E145" s="146"/>
      <c r="F145" s="146"/>
      <c r="G145" s="147"/>
      <c r="O145" s="148">
        <v>1</v>
      </c>
    </row>
    <row r="146" spans="1:104" ht="15">
      <c r="A146" s="149">
        <v>50</v>
      </c>
      <c r="B146" s="150" t="s">
        <v>379</v>
      </c>
      <c r="C146" s="151" t="s">
        <v>380</v>
      </c>
      <c r="D146" s="152" t="s">
        <v>119</v>
      </c>
      <c r="E146" s="153">
        <v>7.059726</v>
      </c>
      <c r="F146" s="154"/>
      <c r="G146" s="155">
        <f aca="true" t="shared" si="0" ref="G146:G152">E146*F146</f>
        <v>0</v>
      </c>
      <c r="O146" s="148">
        <v>2</v>
      </c>
      <c r="AA146" s="130">
        <v>8</v>
      </c>
      <c r="AB146" s="130">
        <v>0</v>
      </c>
      <c r="AC146" s="130">
        <v>3</v>
      </c>
      <c r="AZ146" s="130">
        <v>1</v>
      </c>
      <c r="BA146" s="130">
        <f aca="true" t="shared" si="1" ref="BA146:BA152">IF(AZ146=1,G146,0)</f>
        <v>0</v>
      </c>
      <c r="BB146" s="130">
        <f aca="true" t="shared" si="2" ref="BB146:BB152">IF(AZ146=2,G146,0)</f>
        <v>0</v>
      </c>
      <c r="BC146" s="130">
        <f aca="true" t="shared" si="3" ref="BC146:BC152">IF(AZ146=3,G146,0)</f>
        <v>0</v>
      </c>
      <c r="BD146" s="130">
        <f aca="true" t="shared" si="4" ref="BD146:BD152">IF(AZ146=4,G146,0)</f>
        <v>0</v>
      </c>
      <c r="BE146" s="130">
        <f aca="true" t="shared" si="5" ref="BE146:BE152">IF(AZ146=5,G146,0)</f>
        <v>0</v>
      </c>
      <c r="CZ146" s="130">
        <v>0</v>
      </c>
    </row>
    <row r="147" spans="1:104" ht="15">
      <c r="A147" s="149">
        <v>51</v>
      </c>
      <c r="B147" s="150" t="s">
        <v>381</v>
      </c>
      <c r="C147" s="151" t="s">
        <v>382</v>
      </c>
      <c r="D147" s="152" t="s">
        <v>119</v>
      </c>
      <c r="E147" s="153">
        <v>46.3</v>
      </c>
      <c r="F147" s="154"/>
      <c r="G147" s="155">
        <f t="shared" si="0"/>
        <v>0</v>
      </c>
      <c r="O147" s="148">
        <v>2</v>
      </c>
      <c r="AA147" s="130">
        <v>8</v>
      </c>
      <c r="AB147" s="130">
        <v>0</v>
      </c>
      <c r="AC147" s="130">
        <v>3</v>
      </c>
      <c r="AZ147" s="130">
        <v>1</v>
      </c>
      <c r="BA147" s="130">
        <f t="shared" si="1"/>
        <v>0</v>
      </c>
      <c r="BB147" s="130">
        <f t="shared" si="2"/>
        <v>0</v>
      </c>
      <c r="BC147" s="130">
        <f t="shared" si="3"/>
        <v>0</v>
      </c>
      <c r="BD147" s="130">
        <f t="shared" si="4"/>
        <v>0</v>
      </c>
      <c r="BE147" s="130">
        <f t="shared" si="5"/>
        <v>0</v>
      </c>
      <c r="CZ147" s="130">
        <v>0</v>
      </c>
    </row>
    <row r="148" spans="1:104" ht="15">
      <c r="A148" s="149">
        <v>52</v>
      </c>
      <c r="B148" s="150" t="s">
        <v>383</v>
      </c>
      <c r="C148" s="151" t="s">
        <v>384</v>
      </c>
      <c r="D148" s="152" t="s">
        <v>119</v>
      </c>
      <c r="E148" s="153">
        <v>7.059726</v>
      </c>
      <c r="F148" s="154"/>
      <c r="G148" s="155">
        <f t="shared" si="0"/>
        <v>0</v>
      </c>
      <c r="O148" s="148">
        <v>2</v>
      </c>
      <c r="AA148" s="130">
        <v>8</v>
      </c>
      <c r="AB148" s="130">
        <v>0</v>
      </c>
      <c r="AC148" s="130">
        <v>3</v>
      </c>
      <c r="AZ148" s="130">
        <v>1</v>
      </c>
      <c r="BA148" s="130">
        <f t="shared" si="1"/>
        <v>0</v>
      </c>
      <c r="BB148" s="130">
        <f t="shared" si="2"/>
        <v>0</v>
      </c>
      <c r="BC148" s="130">
        <f t="shared" si="3"/>
        <v>0</v>
      </c>
      <c r="BD148" s="130">
        <f t="shared" si="4"/>
        <v>0</v>
      </c>
      <c r="BE148" s="130">
        <f t="shared" si="5"/>
        <v>0</v>
      </c>
      <c r="CZ148" s="130">
        <v>0</v>
      </c>
    </row>
    <row r="149" spans="1:104" ht="15">
      <c r="A149" s="149">
        <v>53</v>
      </c>
      <c r="B149" s="150" t="s">
        <v>385</v>
      </c>
      <c r="C149" s="151" t="s">
        <v>386</v>
      </c>
      <c r="D149" s="152" t="s">
        <v>119</v>
      </c>
      <c r="E149" s="153">
        <v>98.836164</v>
      </c>
      <c r="F149" s="154"/>
      <c r="G149" s="155">
        <f t="shared" si="0"/>
        <v>0</v>
      </c>
      <c r="O149" s="148">
        <v>2</v>
      </c>
      <c r="AA149" s="130">
        <v>8</v>
      </c>
      <c r="AB149" s="130">
        <v>0</v>
      </c>
      <c r="AC149" s="130">
        <v>3</v>
      </c>
      <c r="AZ149" s="130">
        <v>1</v>
      </c>
      <c r="BA149" s="130">
        <f t="shared" si="1"/>
        <v>0</v>
      </c>
      <c r="BB149" s="130">
        <f t="shared" si="2"/>
        <v>0</v>
      </c>
      <c r="BC149" s="130">
        <f t="shared" si="3"/>
        <v>0</v>
      </c>
      <c r="BD149" s="130">
        <f t="shared" si="4"/>
        <v>0</v>
      </c>
      <c r="BE149" s="130">
        <f t="shared" si="5"/>
        <v>0</v>
      </c>
      <c r="CZ149" s="130">
        <v>0</v>
      </c>
    </row>
    <row r="150" spans="1:104" ht="15">
      <c r="A150" s="149">
        <v>54</v>
      </c>
      <c r="B150" s="150" t="s">
        <v>387</v>
      </c>
      <c r="C150" s="151" t="s">
        <v>388</v>
      </c>
      <c r="D150" s="152" t="s">
        <v>119</v>
      </c>
      <c r="E150" s="153">
        <v>7.059726</v>
      </c>
      <c r="F150" s="154"/>
      <c r="G150" s="155">
        <f t="shared" si="0"/>
        <v>0</v>
      </c>
      <c r="O150" s="148">
        <v>2</v>
      </c>
      <c r="AA150" s="130">
        <v>8</v>
      </c>
      <c r="AB150" s="130">
        <v>0</v>
      </c>
      <c r="AC150" s="130">
        <v>3</v>
      </c>
      <c r="AZ150" s="130">
        <v>1</v>
      </c>
      <c r="BA150" s="130">
        <f t="shared" si="1"/>
        <v>0</v>
      </c>
      <c r="BB150" s="130">
        <f t="shared" si="2"/>
        <v>0</v>
      </c>
      <c r="BC150" s="130">
        <f t="shared" si="3"/>
        <v>0</v>
      </c>
      <c r="BD150" s="130">
        <f t="shared" si="4"/>
        <v>0</v>
      </c>
      <c r="BE150" s="130">
        <f t="shared" si="5"/>
        <v>0</v>
      </c>
      <c r="CZ150" s="130">
        <v>0</v>
      </c>
    </row>
    <row r="151" spans="1:104" ht="15">
      <c r="A151" s="149">
        <v>55</v>
      </c>
      <c r="B151" s="150" t="s">
        <v>389</v>
      </c>
      <c r="C151" s="151" t="s">
        <v>390</v>
      </c>
      <c r="D151" s="152" t="s">
        <v>119</v>
      </c>
      <c r="E151" s="153">
        <v>18.119452</v>
      </c>
      <c r="F151" s="154"/>
      <c r="G151" s="155">
        <f t="shared" si="0"/>
        <v>0</v>
      </c>
      <c r="O151" s="148">
        <v>2</v>
      </c>
      <c r="AA151" s="130">
        <v>8</v>
      </c>
      <c r="AB151" s="130">
        <v>0</v>
      </c>
      <c r="AC151" s="130">
        <v>3</v>
      </c>
      <c r="AZ151" s="130">
        <v>1</v>
      </c>
      <c r="BA151" s="130">
        <f t="shared" si="1"/>
        <v>0</v>
      </c>
      <c r="BB151" s="130">
        <f t="shared" si="2"/>
        <v>0</v>
      </c>
      <c r="BC151" s="130">
        <f t="shared" si="3"/>
        <v>0</v>
      </c>
      <c r="BD151" s="130">
        <f t="shared" si="4"/>
        <v>0</v>
      </c>
      <c r="BE151" s="130">
        <f t="shared" si="5"/>
        <v>0</v>
      </c>
      <c r="CZ151" s="130">
        <v>0</v>
      </c>
    </row>
    <row r="152" spans="1:104" ht="15">
      <c r="A152" s="149">
        <v>56</v>
      </c>
      <c r="B152" s="150" t="s">
        <v>391</v>
      </c>
      <c r="C152" s="151" t="s">
        <v>392</v>
      </c>
      <c r="D152" s="152" t="s">
        <v>119</v>
      </c>
      <c r="E152" s="153">
        <v>7.059726</v>
      </c>
      <c r="F152" s="154"/>
      <c r="G152" s="155">
        <f t="shared" si="0"/>
        <v>0</v>
      </c>
      <c r="O152" s="148">
        <v>2</v>
      </c>
      <c r="AA152" s="130">
        <v>8</v>
      </c>
      <c r="AB152" s="130">
        <v>0</v>
      </c>
      <c r="AC152" s="130">
        <v>3</v>
      </c>
      <c r="AZ152" s="130">
        <v>1</v>
      </c>
      <c r="BA152" s="130">
        <f t="shared" si="1"/>
        <v>0</v>
      </c>
      <c r="BB152" s="130">
        <f t="shared" si="2"/>
        <v>0</v>
      </c>
      <c r="BC152" s="130">
        <f t="shared" si="3"/>
        <v>0</v>
      </c>
      <c r="BD152" s="130">
        <f t="shared" si="4"/>
        <v>0</v>
      </c>
      <c r="BE152" s="130">
        <f t="shared" si="5"/>
        <v>0</v>
      </c>
      <c r="CZ152" s="130">
        <v>0</v>
      </c>
    </row>
    <row r="153" spans="1:57" ht="15">
      <c r="A153" s="162"/>
      <c r="B153" s="163" t="s">
        <v>120</v>
      </c>
      <c r="C153" s="164" t="str">
        <f>CONCATENATE(B145," ",C145)</f>
        <v>D96 Přesuny suti a vybouraných hmot</v>
      </c>
      <c r="D153" s="162"/>
      <c r="E153" s="165"/>
      <c r="F153" s="165"/>
      <c r="G153" s="167">
        <f>SUM(G145:G152)</f>
        <v>0</v>
      </c>
      <c r="O153" s="148">
        <v>4</v>
      </c>
      <c r="BA153" s="168">
        <f>SUM(BA145:BA152)</f>
        <v>0</v>
      </c>
      <c r="BB153" s="168">
        <f>SUM(BB145:BB152)</f>
        <v>0</v>
      </c>
      <c r="BC153" s="168">
        <f>SUM(BC145:BC152)</f>
        <v>0</v>
      </c>
      <c r="BD153" s="168">
        <f>SUM(BD145:BD152)</f>
        <v>0</v>
      </c>
      <c r="BE153" s="168">
        <f>SUM(BE145:BE152)</f>
        <v>0</v>
      </c>
    </row>
    <row r="154" ht="15">
      <c r="E154" s="130"/>
    </row>
    <row r="155" ht="15">
      <c r="E155" s="130"/>
    </row>
    <row r="156" ht="15">
      <c r="E156" s="130"/>
    </row>
    <row r="157" ht="15">
      <c r="E157" s="130"/>
    </row>
    <row r="158" ht="15">
      <c r="E158" s="130"/>
    </row>
    <row r="159" ht="15">
      <c r="E159" s="130"/>
    </row>
    <row r="160" ht="15">
      <c r="E160" s="130"/>
    </row>
    <row r="161" ht="15">
      <c r="E161" s="130"/>
    </row>
    <row r="162" ht="15">
      <c r="E162" s="130"/>
    </row>
    <row r="163" ht="15">
      <c r="E163" s="130"/>
    </row>
    <row r="164" ht="15">
      <c r="E164" s="130"/>
    </row>
    <row r="165" ht="15">
      <c r="E165" s="130"/>
    </row>
    <row r="166" ht="15">
      <c r="E166" s="130"/>
    </row>
    <row r="167" ht="15">
      <c r="E167" s="130"/>
    </row>
    <row r="168" ht="15">
      <c r="E168" s="130"/>
    </row>
    <row r="169" ht="15">
      <c r="E169" s="130"/>
    </row>
    <row r="170" ht="15">
      <c r="E170" s="130"/>
    </row>
    <row r="171" ht="15">
      <c r="E171" s="130"/>
    </row>
    <row r="172" ht="15">
      <c r="E172" s="130"/>
    </row>
    <row r="173" ht="15">
      <c r="E173" s="130"/>
    </row>
    <row r="174" ht="15">
      <c r="E174" s="130"/>
    </row>
    <row r="175" ht="15">
      <c r="E175" s="130"/>
    </row>
    <row r="176" ht="15">
      <c r="E176" s="130"/>
    </row>
    <row r="177" ht="15">
      <c r="E177" s="130"/>
    </row>
    <row r="178" ht="15">
      <c r="E178" s="130"/>
    </row>
    <row r="179" ht="15">
      <c r="E179" s="130"/>
    </row>
    <row r="180" ht="15">
      <c r="E180" s="130"/>
    </row>
    <row r="181" ht="15">
      <c r="E181" s="130"/>
    </row>
    <row r="182" ht="15">
      <c r="E182" s="130"/>
    </row>
    <row r="183" ht="15">
      <c r="E183" s="130"/>
    </row>
    <row r="184" ht="15">
      <c r="E184" s="130"/>
    </row>
    <row r="185" ht="15">
      <c r="E185" s="130"/>
    </row>
    <row r="186" ht="15">
      <c r="E186" s="130"/>
    </row>
    <row r="187" ht="15">
      <c r="E187" s="130"/>
    </row>
    <row r="188" ht="15">
      <c r="E188" s="130"/>
    </row>
    <row r="189" ht="15">
      <c r="E189" s="130"/>
    </row>
    <row r="190" ht="15">
      <c r="E190" s="130"/>
    </row>
    <row r="191" ht="15">
      <c r="E191" s="130"/>
    </row>
    <row r="192" ht="15">
      <c r="E192" s="130"/>
    </row>
    <row r="193" ht="15">
      <c r="E193" s="130"/>
    </row>
    <row r="194" ht="15">
      <c r="E194" s="130"/>
    </row>
    <row r="195" ht="15">
      <c r="E195" s="130"/>
    </row>
    <row r="196" ht="15">
      <c r="E196" s="130"/>
    </row>
    <row r="197" ht="15">
      <c r="E197" s="130"/>
    </row>
    <row r="198" ht="15">
      <c r="E198" s="130"/>
    </row>
    <row r="199" ht="15">
      <c r="E199" s="130"/>
    </row>
    <row r="200" ht="15">
      <c r="E200" s="130"/>
    </row>
    <row r="201" ht="15">
      <c r="E201" s="130"/>
    </row>
    <row r="202" ht="15">
      <c r="E202" s="130"/>
    </row>
    <row r="203" ht="15">
      <c r="E203" s="130"/>
    </row>
    <row r="204" ht="15">
      <c r="E204" s="130"/>
    </row>
    <row r="205" ht="15">
      <c r="E205" s="130"/>
    </row>
    <row r="206" ht="15">
      <c r="E206" s="130"/>
    </row>
    <row r="207" ht="15">
      <c r="E207" s="130"/>
    </row>
    <row r="208" ht="15">
      <c r="E208" s="130"/>
    </row>
    <row r="209" ht="15">
      <c r="E209" s="130"/>
    </row>
    <row r="210" ht="15">
      <c r="E210" s="130"/>
    </row>
    <row r="211" ht="15">
      <c r="E211" s="130"/>
    </row>
    <row r="212" spans="1:2" ht="15">
      <c r="A212" s="171"/>
      <c r="B212" s="171"/>
    </row>
    <row r="213" spans="3:7" ht="15">
      <c r="C213" s="172"/>
      <c r="D213" s="172"/>
      <c r="E213" s="173"/>
      <c r="F213" s="172"/>
      <c r="G213" s="174"/>
    </row>
    <row r="214" spans="1:2" ht="15">
      <c r="A214" s="171"/>
      <c r="B214" s="171"/>
    </row>
  </sheetData>
  <sheetProtection algorithmName="SHA-512" hashValue="pyCU+kgfEJSmmil/ZIt+mRMQraiUOwPMPCAh3GEgtjHYhCoU/SHxkd1Pog6N6XuL+rNEZn+2aEX+LxfdeMcbBg==" saltValue="G98wXCORaTwwBk6qInCkvQ==" spinCount="100000" sheet="1" objects="1" scenarios="1" formatCells="0" formatColumns="0" formatRows="0"/>
  <mergeCells count="65">
    <mergeCell ref="C132:D132"/>
    <mergeCell ref="C133:D133"/>
    <mergeCell ref="C135:D135"/>
    <mergeCell ref="C139:D139"/>
    <mergeCell ref="C143:D143"/>
    <mergeCell ref="C128:D128"/>
    <mergeCell ref="C102:D102"/>
    <mergeCell ref="C104:D104"/>
    <mergeCell ref="C110:D110"/>
    <mergeCell ref="C111:D111"/>
    <mergeCell ref="C112:D112"/>
    <mergeCell ref="C113:D113"/>
    <mergeCell ref="C115:D115"/>
    <mergeCell ref="C116:D116"/>
    <mergeCell ref="C117:D117"/>
    <mergeCell ref="C118:D118"/>
    <mergeCell ref="C123:D123"/>
    <mergeCell ref="C100:D100"/>
    <mergeCell ref="C75:D75"/>
    <mergeCell ref="C76:D76"/>
    <mergeCell ref="C77:D77"/>
    <mergeCell ref="C78:D78"/>
    <mergeCell ref="C80:D80"/>
    <mergeCell ref="C82:D82"/>
    <mergeCell ref="C83:D83"/>
    <mergeCell ref="C84:D84"/>
    <mergeCell ref="C85:D85"/>
    <mergeCell ref="C93:D93"/>
    <mergeCell ref="C97:D97"/>
    <mergeCell ref="C73:D73"/>
    <mergeCell ref="C48:D48"/>
    <mergeCell ref="C49:D49"/>
    <mergeCell ref="C50:D50"/>
    <mergeCell ref="C54:D54"/>
    <mergeCell ref="C56:D56"/>
    <mergeCell ref="C60:D60"/>
    <mergeCell ref="C65:D65"/>
    <mergeCell ref="C66:D66"/>
    <mergeCell ref="C67:D67"/>
    <mergeCell ref="C68:D68"/>
    <mergeCell ref="C71:D71"/>
    <mergeCell ref="C47:D47"/>
    <mergeCell ref="C25:D25"/>
    <mergeCell ref="C27:D27"/>
    <mergeCell ref="C29:D29"/>
    <mergeCell ref="C30:D30"/>
    <mergeCell ref="C31:D31"/>
    <mergeCell ref="C32:D32"/>
    <mergeCell ref="C35:D35"/>
    <mergeCell ref="C37:D37"/>
    <mergeCell ref="C39:D39"/>
    <mergeCell ref="C41:D41"/>
    <mergeCell ref="C43:D43"/>
    <mergeCell ref="C22:D22"/>
    <mergeCell ref="A1:G1"/>
    <mergeCell ref="A3:B3"/>
    <mergeCell ref="A4:B4"/>
    <mergeCell ref="E4:G4"/>
    <mergeCell ref="C9:D9"/>
    <mergeCell ref="C11:D11"/>
    <mergeCell ref="C13:D13"/>
    <mergeCell ref="C14:D14"/>
    <mergeCell ref="C16:D16"/>
    <mergeCell ref="C20:D20"/>
    <mergeCell ref="C21:D21"/>
  </mergeCells>
  <printOptions/>
  <pageMargins left="0.5905511811023623" right="0.3937007874015748" top="0.1968503937007874" bottom="0.42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5"/>
  <sheetViews>
    <sheetView workbookViewId="0" topLeftCell="A1">
      <selection activeCell="A36" sqref="A36"/>
    </sheetView>
  </sheetViews>
  <sheetFormatPr defaultColWidth="9.140625" defaultRowHeight="15"/>
  <cols>
    <col min="1" max="1" width="26.00390625" style="311" bestFit="1" customWidth="1"/>
    <col min="2" max="2" width="55.421875" style="311" bestFit="1" customWidth="1"/>
    <col min="3" max="3" width="9.140625" style="306" customWidth="1"/>
    <col min="4" max="4" width="9.140625" style="306" hidden="1" customWidth="1"/>
    <col min="5" max="16384" width="9.140625" style="306" customWidth="1"/>
  </cols>
  <sheetData>
    <row r="1" spans="1:3" ht="15">
      <c r="A1" s="341" t="s">
        <v>503</v>
      </c>
      <c r="B1" s="304" t="s">
        <v>630</v>
      </c>
      <c r="C1" s="305"/>
    </row>
    <row r="2" spans="1:3" ht="15">
      <c r="A2" s="341" t="s">
        <v>631</v>
      </c>
      <c r="B2" s="307" t="s">
        <v>632</v>
      </c>
      <c r="C2" s="305"/>
    </row>
    <row r="3" spans="1:3" ht="24.75">
      <c r="A3" s="341" t="s">
        <v>560</v>
      </c>
      <c r="B3" s="308" t="s">
        <v>633</v>
      </c>
      <c r="C3" s="305"/>
    </row>
    <row r="4" spans="1:3" ht="24.75">
      <c r="A4" s="341" t="s">
        <v>562</v>
      </c>
      <c r="B4" s="308" t="s">
        <v>634</v>
      </c>
      <c r="C4" s="305"/>
    </row>
    <row r="5" spans="1:3" ht="15">
      <c r="A5" s="341" t="s">
        <v>564</v>
      </c>
      <c r="B5" s="309" t="s">
        <v>565</v>
      </c>
      <c r="C5" s="305"/>
    </row>
    <row r="6" spans="1:3" ht="15">
      <c r="A6" s="341" t="s">
        <v>566</v>
      </c>
      <c r="B6" s="309" t="s">
        <v>6</v>
      </c>
      <c r="C6" s="305"/>
    </row>
    <row r="7" spans="1:3" ht="15">
      <c r="A7" s="341" t="s">
        <v>567</v>
      </c>
      <c r="B7" s="309" t="s">
        <v>2</v>
      </c>
      <c r="C7" s="305"/>
    </row>
    <row r="8" spans="1:3" ht="15">
      <c r="A8" s="341" t="s">
        <v>568</v>
      </c>
      <c r="B8" s="309" t="s">
        <v>189</v>
      </c>
      <c r="C8" s="305"/>
    </row>
    <row r="9" spans="1:3" ht="15">
      <c r="A9" s="341" t="s">
        <v>51</v>
      </c>
      <c r="B9" s="309" t="s">
        <v>635</v>
      </c>
      <c r="C9" s="305"/>
    </row>
    <row r="10" spans="1:3" ht="15">
      <c r="A10" s="341" t="s">
        <v>570</v>
      </c>
      <c r="B10" s="309" t="s">
        <v>636</v>
      </c>
      <c r="C10" s="305"/>
    </row>
    <row r="11" spans="1:3" ht="15">
      <c r="A11" s="341" t="s">
        <v>571</v>
      </c>
      <c r="B11" s="309" t="s">
        <v>189</v>
      </c>
      <c r="C11" s="305"/>
    </row>
    <row r="12" spans="1:3" ht="15">
      <c r="A12" s="341" t="s">
        <v>572</v>
      </c>
      <c r="B12" s="309" t="s">
        <v>189</v>
      </c>
      <c r="C12" s="305"/>
    </row>
    <row r="13" spans="1:3" ht="15">
      <c r="A13" s="341" t="s">
        <v>573</v>
      </c>
      <c r="B13" s="309" t="s">
        <v>574</v>
      </c>
      <c r="C13" s="305"/>
    </row>
    <row r="14" spans="1:3" ht="15">
      <c r="A14" s="341" t="s">
        <v>575</v>
      </c>
      <c r="B14" s="309" t="s">
        <v>576</v>
      </c>
      <c r="C14" s="305"/>
    </row>
    <row r="15" spans="1:3" ht="15">
      <c r="A15" s="341" t="s">
        <v>189</v>
      </c>
      <c r="B15" s="310" t="s">
        <v>189</v>
      </c>
      <c r="C15" s="305"/>
    </row>
    <row r="16" spans="1:3" ht="15">
      <c r="A16" s="341" t="s">
        <v>637</v>
      </c>
      <c r="B16" s="338" t="s">
        <v>579</v>
      </c>
      <c r="C16" s="305"/>
    </row>
    <row r="17" spans="1:3" ht="15">
      <c r="A17" s="341" t="s">
        <v>638</v>
      </c>
      <c r="B17" s="338" t="s">
        <v>639</v>
      </c>
      <c r="C17" s="305"/>
    </row>
    <row r="18" spans="1:3" ht="15">
      <c r="A18" s="341" t="s">
        <v>640</v>
      </c>
      <c r="B18" s="338" t="s">
        <v>641</v>
      </c>
      <c r="C18" s="305"/>
    </row>
    <row r="19" spans="1:3" ht="15">
      <c r="A19" s="341" t="s">
        <v>987</v>
      </c>
      <c r="B19" s="338" t="s">
        <v>585</v>
      </c>
      <c r="C19" s="305"/>
    </row>
    <row r="20" spans="1:3" ht="15">
      <c r="A20" s="341" t="s">
        <v>642</v>
      </c>
      <c r="B20" s="339" t="s">
        <v>585</v>
      </c>
      <c r="C20" s="305"/>
    </row>
    <row r="21" spans="1:3" ht="15">
      <c r="A21" s="341" t="s">
        <v>643</v>
      </c>
      <c r="B21" s="339" t="s">
        <v>585</v>
      </c>
      <c r="C21" s="305"/>
    </row>
    <row r="22" spans="1:3" ht="15">
      <c r="A22" s="341" t="s">
        <v>644</v>
      </c>
      <c r="B22" s="339" t="s">
        <v>585</v>
      </c>
      <c r="C22" s="305"/>
    </row>
    <row r="23" spans="1:3" ht="15">
      <c r="A23" s="341" t="s">
        <v>645</v>
      </c>
      <c r="B23" s="339" t="s">
        <v>585</v>
      </c>
      <c r="C23" s="305"/>
    </row>
    <row r="24" spans="1:3" ht="15">
      <c r="A24" s="341" t="s">
        <v>646</v>
      </c>
      <c r="B24" s="339" t="s">
        <v>585</v>
      </c>
      <c r="C24" s="305"/>
    </row>
    <row r="25" spans="1:3" ht="15">
      <c r="A25" s="341" t="s">
        <v>588</v>
      </c>
      <c r="B25" s="339" t="s">
        <v>585</v>
      </c>
      <c r="C25" s="305"/>
    </row>
    <row r="26" spans="1:3" ht="15">
      <c r="A26" s="341" t="s">
        <v>589</v>
      </c>
      <c r="B26" s="339" t="s">
        <v>590</v>
      </c>
      <c r="C26" s="305"/>
    </row>
    <row r="27" spans="1:3" ht="15">
      <c r="A27" s="341" t="s">
        <v>591</v>
      </c>
      <c r="B27" s="339" t="s">
        <v>585</v>
      </c>
      <c r="C27" s="305"/>
    </row>
    <row r="28" spans="1:3" ht="15">
      <c r="A28" s="341" t="s">
        <v>592</v>
      </c>
      <c r="B28" s="339" t="s">
        <v>585</v>
      </c>
      <c r="C28" s="305"/>
    </row>
    <row r="29" spans="1:3" ht="15">
      <c r="A29" s="341" t="s">
        <v>647</v>
      </c>
      <c r="B29" s="339" t="s">
        <v>585</v>
      </c>
      <c r="C29" s="305"/>
    </row>
    <row r="30" spans="1:3" ht="15">
      <c r="A30" s="341" t="s">
        <v>648</v>
      </c>
      <c r="B30" s="339" t="s">
        <v>585</v>
      </c>
      <c r="C30" s="305"/>
    </row>
    <row r="31" spans="1:3" ht="23.25">
      <c r="A31" s="342" t="s">
        <v>595</v>
      </c>
      <c r="B31" s="339" t="s">
        <v>596</v>
      </c>
      <c r="C31" s="305"/>
    </row>
    <row r="32" spans="1:3" ht="15">
      <c r="A32" s="341" t="s">
        <v>597</v>
      </c>
      <c r="B32" s="339" t="s">
        <v>598</v>
      </c>
      <c r="C32" s="305"/>
    </row>
    <row r="33" spans="1:2" ht="15">
      <c r="A33" s="340" t="s">
        <v>649</v>
      </c>
      <c r="B33" s="340">
        <v>5</v>
      </c>
    </row>
    <row r="34" spans="1:2" ht="15">
      <c r="A34" s="340" t="s">
        <v>650</v>
      </c>
      <c r="B34" s="340">
        <v>10</v>
      </c>
    </row>
    <row r="35" spans="1:2" ht="15">
      <c r="A35" s="340" t="s">
        <v>921</v>
      </c>
      <c r="B35" s="340">
        <v>2</v>
      </c>
    </row>
  </sheetData>
  <sheetProtection algorithmName="SHA-512" hashValue="l8xbr5w7wpBt1TEkfl29rLxkcqSb5mTpblyicQTtkUlIKaSkMQQQszrsb9/TUP3GblZ1d6tSz5LDQMD4F0GubQ==" saltValue="b3qhBBKsVvXuQzGZGIQcJw==" spinCount="100000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&amp;L&amp;"-,Tučné"&amp;12ELEKTROINSTALACE BUDOVA B&amp;R&amp;"-,Tučné"&amp;12PARAMETRY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3"/>
  <sheetViews>
    <sheetView workbookViewId="0" topLeftCell="A1"/>
  </sheetViews>
  <sheetFormatPr defaultColWidth="9.140625" defaultRowHeight="15"/>
  <cols>
    <col min="1" max="1" width="36.421875" style="324" bestFit="1" customWidth="1"/>
    <col min="2" max="2" width="10.00390625" style="325" bestFit="1" customWidth="1"/>
    <col min="3" max="3" width="13.140625" style="325" bestFit="1" customWidth="1"/>
    <col min="6" max="6" width="9.140625" style="0" hidden="1" customWidth="1"/>
  </cols>
  <sheetData>
    <row r="1" spans="1:4" ht="15">
      <c r="A1" s="312" t="s">
        <v>503</v>
      </c>
      <c r="B1" s="313" t="s">
        <v>651</v>
      </c>
      <c r="C1" s="313" t="s">
        <v>652</v>
      </c>
      <c r="D1" s="314"/>
    </row>
    <row r="2" spans="1:4" ht="15">
      <c r="A2" s="315" t="s">
        <v>506</v>
      </c>
      <c r="B2" s="316"/>
      <c r="C2" s="316"/>
      <c r="D2" s="314"/>
    </row>
    <row r="3" spans="1:4" ht="15">
      <c r="A3" s="317" t="s">
        <v>70</v>
      </c>
      <c r="B3" s="318">
        <f>('B-EL-Položky'!F14)</f>
        <v>0</v>
      </c>
      <c r="C3" s="318"/>
      <c r="D3" s="314"/>
    </row>
    <row r="4" spans="1:4" ht="15">
      <c r="A4" s="317" t="s">
        <v>653</v>
      </c>
      <c r="B4" s="318">
        <f>B3*'B-EL-Parametry'!B16/100</f>
        <v>0</v>
      </c>
      <c r="C4" s="318">
        <f>B3*'B-EL-Parametry'!B17/100</f>
        <v>0</v>
      </c>
      <c r="D4" s="314"/>
    </row>
    <row r="5" spans="1:4" ht="15">
      <c r="A5" s="317" t="s">
        <v>654</v>
      </c>
      <c r="B5" s="318"/>
      <c r="C5" s="318">
        <f>('B-EL-Položky'!F149)+0</f>
        <v>0</v>
      </c>
      <c r="D5" s="314"/>
    </row>
    <row r="6" spans="1:4" ht="15">
      <c r="A6" s="317" t="s">
        <v>655</v>
      </c>
      <c r="B6" s="318"/>
      <c r="C6" s="318">
        <f>('B-EL-Položky'!H14)+('B-EL-Položky'!H149)+0</f>
        <v>0</v>
      </c>
      <c r="D6" s="314"/>
    </row>
    <row r="7" spans="1:4" ht="15">
      <c r="A7" s="319" t="s">
        <v>656</v>
      </c>
      <c r="B7" s="320">
        <f>B3+B4</f>
        <v>0</v>
      </c>
      <c r="C7" s="320">
        <f>C3+C4+C5+C6</f>
        <v>0</v>
      </c>
      <c r="D7" s="314"/>
    </row>
    <row r="8" spans="1:4" ht="15">
      <c r="A8" s="317" t="s">
        <v>657</v>
      </c>
      <c r="B8" s="318"/>
      <c r="C8" s="318">
        <f>(C5+C6)*'B-EL-Parametry'!B18/100</f>
        <v>0</v>
      </c>
      <c r="D8" s="314"/>
    </row>
    <row r="9" spans="1:4" ht="15">
      <c r="A9" s="317" t="s">
        <v>508</v>
      </c>
      <c r="B9" s="318"/>
      <c r="C9" s="318">
        <f>0+0</f>
        <v>0</v>
      </c>
      <c r="D9" s="314"/>
    </row>
    <row r="10" spans="1:4" ht="15">
      <c r="A10" s="317" t="s">
        <v>658</v>
      </c>
      <c r="B10" s="318"/>
      <c r="C10" s="318">
        <f>('B-EL-Položky'!F176)+('B-EL-Položky'!H176)</f>
        <v>0</v>
      </c>
      <c r="D10" s="314"/>
    </row>
    <row r="11" spans="1:4" ht="15">
      <c r="A11" s="317" t="s">
        <v>659</v>
      </c>
      <c r="B11" s="318"/>
      <c r="C11" s="318">
        <f>(C9+C10)*'B-EL-Parametry'!B19/100</f>
        <v>0</v>
      </c>
      <c r="D11" s="314"/>
    </row>
    <row r="12" spans="1:4" ht="15">
      <c r="A12" s="319" t="s">
        <v>660</v>
      </c>
      <c r="B12" s="320">
        <f>B7</f>
        <v>0</v>
      </c>
      <c r="C12" s="320">
        <f>C7+C8+C9+C10+C11</f>
        <v>0</v>
      </c>
      <c r="D12" s="314"/>
    </row>
    <row r="13" spans="1:4" ht="15">
      <c r="A13" s="317" t="s">
        <v>661</v>
      </c>
      <c r="B13" s="318"/>
      <c r="C13" s="318">
        <f>(B12+C12)*'B-EL-Parametry'!B21/100</f>
        <v>0</v>
      </c>
      <c r="D13" s="314"/>
    </row>
    <row r="14" spans="1:4" ht="15">
      <c r="A14" s="317" t="s">
        <v>662</v>
      </c>
      <c r="B14" s="318"/>
      <c r="C14" s="318">
        <f>(B7+C7)*'B-EL-Parametry'!B22/100</f>
        <v>0</v>
      </c>
      <c r="D14" s="314"/>
    </row>
    <row r="15" spans="1:4" ht="15">
      <c r="A15" s="315" t="s">
        <v>519</v>
      </c>
      <c r="B15" s="316"/>
      <c r="C15" s="316">
        <f>B12+C12+C13+C14</f>
        <v>0</v>
      </c>
      <c r="D15" s="314"/>
    </row>
    <row r="16" spans="1:4" ht="15">
      <c r="A16" s="317" t="s">
        <v>189</v>
      </c>
      <c r="B16" s="318"/>
      <c r="C16" s="318"/>
      <c r="D16" s="314"/>
    </row>
    <row r="17" spans="1:4" ht="15">
      <c r="A17" s="315" t="s">
        <v>663</v>
      </c>
      <c r="B17" s="316"/>
      <c r="C17" s="316"/>
      <c r="D17" s="314"/>
    </row>
    <row r="18" spans="1:4" ht="15">
      <c r="A18" s="317" t="s">
        <v>664</v>
      </c>
      <c r="B18" s="318"/>
      <c r="C18" s="318">
        <f>(B12+C12)*'B-EL-Parametry'!B20/100</f>
        <v>0</v>
      </c>
      <c r="D18" s="314"/>
    </row>
    <row r="19" spans="1:4" ht="15">
      <c r="A19" s="317" t="s">
        <v>665</v>
      </c>
      <c r="B19" s="318"/>
      <c r="C19" s="318">
        <f>C12*'B-EL-Parametry'!B23/100</f>
        <v>0</v>
      </c>
      <c r="D19" s="314"/>
    </row>
    <row r="20" spans="1:4" ht="15">
      <c r="A20" s="317" t="s">
        <v>666</v>
      </c>
      <c r="B20" s="318"/>
      <c r="C20" s="318">
        <f>C12*'B-EL-Parametry'!B24/100</f>
        <v>0</v>
      </c>
      <c r="D20" s="314"/>
    </row>
    <row r="21" spans="1:4" ht="15">
      <c r="A21" s="315" t="s">
        <v>667</v>
      </c>
      <c r="B21" s="316"/>
      <c r="C21" s="316">
        <f>C19+C20+C18</f>
        <v>0</v>
      </c>
      <c r="D21" s="314"/>
    </row>
    <row r="22" spans="1:4" ht="15">
      <c r="A22" s="317" t="s">
        <v>668</v>
      </c>
      <c r="B22" s="318"/>
      <c r="C22" s="318">
        <f>'B-EL-Parametry'!B25*'B-EL-Parametry'!B28*(C15*'B-EL-Parametry'!B27)^'B-EL-Parametry'!B26</f>
        <v>0</v>
      </c>
      <c r="D22" s="314"/>
    </row>
    <row r="23" spans="1:4" ht="15">
      <c r="A23" s="317" t="s">
        <v>189</v>
      </c>
      <c r="B23" s="318"/>
      <c r="C23" s="318"/>
      <c r="D23" s="314"/>
    </row>
    <row r="24" spans="1:4" ht="15">
      <c r="A24" s="321" t="s">
        <v>520</v>
      </c>
      <c r="B24" s="322"/>
      <c r="C24" s="322">
        <f>C15+C21+C22</f>
        <v>0</v>
      </c>
      <c r="D24" s="314"/>
    </row>
    <row r="25" spans="1:4" ht="15">
      <c r="A25" s="317" t="s">
        <v>521</v>
      </c>
      <c r="B25" s="318">
        <f>(SUM('B-EL-Položky'!F9:F13)+SUM('B-EL-Položky'!F17:F21,'B-EL-Položky'!F23:F117,'B-EL-Položky'!F119:F148)+SUM('B-EL-Položky'!F151:F175))+(SUM('B-EL-Položky'!H9:H13)+SUM('B-EL-Položky'!H17:H21,'B-EL-Položky'!H23:H117,'B-EL-Položky'!H119:H147)+SUM('B-EL-Položky'!H151:H175))+B4+C4+C8+C11+C13+C14+C21+C22</f>
        <v>0</v>
      </c>
      <c r="C25" s="318">
        <f>B25*'B-EL-Parametry'!B31/100</f>
        <v>0</v>
      </c>
      <c r="D25" s="314"/>
    </row>
    <row r="26" spans="1:4" ht="15">
      <c r="A26" s="317" t="s">
        <v>522</v>
      </c>
      <c r="B26" s="318">
        <f>(SUM('B-EL-Položky'!F11)+SUM('B-EL-Položky'!F17,'B-EL-Položky'!F23,'B-EL-Položky'!F26,'B-EL-Položky'!F41,'B-EL-Položky'!F45,'B-EL-Položky'!F47,'B-EL-Položky'!F49,'B-EL-Položky'!F54,'B-EL-Položky'!F57,'B-EL-Položky'!F61,'B-EL-Položky'!F70,'B-EL-Položky'!F73,'B-EL-Položky'!F76,'B-EL-Položky'!F82,'B-EL-Položky'!F84,'B-EL-Položky'!F86,'B-EL-Položky'!F89,'B-EL-Položky'!F91,'B-EL-Položky'!F94,'B-EL-Položky'!F96,'B-EL-Položky'!F99,'B-EL-Položky'!F106,'B-EL-Položky'!F108,'B-EL-Položky'!F110,'B-EL-Položky'!F112,'B-EL-Položky'!F114,'B-EL-Položky'!F116,'B-EL-Položky'!F121,'B-EL-Položky'!F123)+SUM('B-EL-Položky'!F126,'B-EL-Položky'!F128,'B-EL-Položky'!F131,'B-EL-Položky'!F133,'B-EL-Položky'!F140,'B-EL-Položky'!F142,'B-EL-Položky'!F145:F147)+SUM('B-EL-Položky'!F151,'B-EL-Položky'!F153,'B-EL-Položky'!F155,'B-EL-Položky'!F158,'B-EL-Položky'!F160,'B-EL-Položky'!F162,'B-EL-Položky'!F164,'B-EL-Položky'!F168,'B-EL-Položky'!F170,'B-EL-Položky'!F172,'B-EL-Položky'!F174))+(SUM('B-EL-Položky'!H11)+SUM('B-EL-Položky'!H17,'B-EL-Položky'!H23,'B-EL-Položky'!H26,'B-EL-Položky'!H41,'B-EL-Položky'!H45,'B-EL-Položky'!H47,'B-EL-Položky'!H49,'B-EL-Položky'!H54,'B-EL-Položky'!H57,'B-EL-Položky'!H61,'B-EL-Položky'!H70,'B-EL-Položky'!H73,'B-EL-Položky'!H76,'B-EL-Položky'!H82,'B-EL-Položky'!H84,'B-EL-Položky'!H86,'B-EL-Položky'!H89,'B-EL-Položky'!H91,'B-EL-Položky'!H94,'B-EL-Položky'!H96,'B-EL-Položky'!H99,'B-EL-Položky'!H106,'B-EL-Položky'!H108,'B-EL-Položky'!H110,'B-EL-Položky'!H112,'B-EL-Položky'!H114,'B-EL-Položky'!H116,'B-EL-Položky'!H121,'B-EL-Položky'!H123)+SUM('B-EL-Položky'!H126,'B-EL-Položky'!H128,'B-EL-Položky'!H131,'B-EL-Položky'!H133,'B-EL-Položky'!H140,'B-EL-Položky'!H142,'B-EL-Položky'!H145:H147)+SUM('B-EL-Položky'!H151,'B-EL-Položky'!H153,'B-EL-Položky'!H155,'B-EL-Položky'!H158,'B-EL-Položky'!H160,'B-EL-Položky'!H162,'B-EL-Položky'!H164,'B-EL-Položky'!H168,'B-EL-Položky'!H170,'B-EL-Položky'!H172,'B-EL-Položky'!H174))</f>
        <v>0</v>
      </c>
      <c r="C26" s="318">
        <f>B26*'B-EL-Parametry'!B32/100</f>
        <v>0</v>
      </c>
      <c r="D26" s="314"/>
    </row>
    <row r="27" spans="1:4" ht="15">
      <c r="A27" s="321" t="s">
        <v>523</v>
      </c>
      <c r="B27" s="322"/>
      <c r="C27" s="322">
        <f>C24+C25+C26</f>
        <v>0</v>
      </c>
      <c r="D27" s="314"/>
    </row>
    <row r="28" spans="1:4" ht="15">
      <c r="A28" s="317" t="s">
        <v>189</v>
      </c>
      <c r="B28" s="318"/>
      <c r="C28" s="318"/>
      <c r="D28" s="314"/>
    </row>
    <row r="29" spans="1:4" ht="15">
      <c r="A29" s="315" t="s">
        <v>524</v>
      </c>
      <c r="B29" s="323" t="s">
        <v>504</v>
      </c>
      <c r="C29" s="323" t="s">
        <v>71</v>
      </c>
      <c r="D29" s="314"/>
    </row>
    <row r="30" spans="1:4" ht="15">
      <c r="A30" s="317" t="s">
        <v>669</v>
      </c>
      <c r="B30" s="318">
        <f>('B-EL-Položky'!F14)</f>
        <v>0</v>
      </c>
      <c r="C30" s="318">
        <f>('B-EL-Položky'!H14)</f>
        <v>0</v>
      </c>
      <c r="D30" s="314"/>
    </row>
    <row r="31" spans="1:4" ht="15">
      <c r="A31" s="317" t="s">
        <v>368</v>
      </c>
      <c r="B31" s="318">
        <f>('B-EL-Položky'!F149)</f>
        <v>0</v>
      </c>
      <c r="C31" s="318">
        <f>('B-EL-Položky'!H149)</f>
        <v>0</v>
      </c>
      <c r="D31" s="314"/>
    </row>
    <row r="32" spans="1:4" ht="15">
      <c r="A32" s="317" t="s">
        <v>670</v>
      </c>
      <c r="B32" s="318">
        <f>('B-EL-Položky'!F22)</f>
        <v>0</v>
      </c>
      <c r="C32" s="318">
        <f>('B-EL-Položky'!H22)</f>
        <v>0</v>
      </c>
      <c r="D32" s="314"/>
    </row>
    <row r="33" spans="1:4" ht="15">
      <c r="A33" s="317" t="s">
        <v>658</v>
      </c>
      <c r="B33" s="318">
        <f>('B-EL-Položky'!F176)</f>
        <v>0</v>
      </c>
      <c r="C33" s="318">
        <f>('B-EL-Položky'!H176)</f>
        <v>0</v>
      </c>
      <c r="D33" s="314"/>
    </row>
  </sheetData>
  <sheetProtection password="BAAB" sheet="1" objects="1" scenarios="1" formatColumns="0" formatRows="0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&amp;C&amp;"-,Tučné"&amp;12ELEKTROINSTALACE BUDOVA B&amp;R&amp;"-,Tučné"&amp;12REKAPITULACE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76"/>
  <sheetViews>
    <sheetView zoomScale="130" zoomScaleNormal="130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5.57421875" style="324" bestFit="1" customWidth="1"/>
    <col min="2" max="2" width="58.57421875" style="324" customWidth="1"/>
    <col min="3" max="3" width="4.421875" style="324" bestFit="1" customWidth="1"/>
    <col min="4" max="4" width="5.7109375" style="325" bestFit="1" customWidth="1"/>
    <col min="5" max="5" width="8.7109375" style="337" bestFit="1" customWidth="1"/>
    <col min="6" max="6" width="13.140625" style="325" customWidth="1"/>
    <col min="7" max="7" width="7.00390625" style="337" bestFit="1" customWidth="1"/>
    <col min="8" max="8" width="12.421875" style="325" customWidth="1"/>
    <col min="9" max="9" width="14.57421875" style="325" customWidth="1"/>
    <col min="12" max="12" width="10.00390625" style="0" hidden="1" customWidth="1"/>
  </cols>
  <sheetData>
    <row r="1" spans="1:12" ht="15">
      <c r="A1" s="312" t="s">
        <v>527</v>
      </c>
      <c r="B1" s="312" t="s">
        <v>503</v>
      </c>
      <c r="C1" s="312" t="s">
        <v>528</v>
      </c>
      <c r="D1" s="313" t="s">
        <v>529</v>
      </c>
      <c r="E1" s="326" t="s">
        <v>504</v>
      </c>
      <c r="F1" s="313" t="s">
        <v>530</v>
      </c>
      <c r="G1" s="326" t="s">
        <v>71</v>
      </c>
      <c r="H1" s="313" t="s">
        <v>40</v>
      </c>
      <c r="I1" s="313" t="s">
        <v>531</v>
      </c>
      <c r="J1" s="314"/>
      <c r="K1" s="314"/>
      <c r="L1">
        <f>'B-EL-Parametry'!B33/100*F18+'B-EL-Parametry'!B33/100*F19+'B-EL-Parametry'!B33/100*F20+'B-EL-Parametry'!B33/100*F21+'B-EL-Parametry'!B33/100*F24+'B-EL-Parametry'!B33/100*F25+'B-EL-Parametry'!B33/100*F27+'B-EL-Parametry'!B33/100*F28+'B-EL-Parametry'!B33/100*F29+'B-EL-Parametry'!B33/100*F30+'B-EL-Parametry'!B33/100*F31+'B-EL-Parametry'!B33/100*F32+'B-EL-Parametry'!B33/100*F33+'B-EL-Parametry'!B33/100*F34+'B-EL-Parametry'!B33/100*F35+'B-EL-Parametry'!B33/100*F36+'B-EL-Parametry'!B33/100*F37+'B-EL-Parametry'!B33/100*F38+'B-EL-Parametry'!B33/100*F39+'B-EL-Parametry'!B33/100*F40+'B-EL-Parametry'!B33/100*F46+'B-EL-Parametry'!B33/100*F48+'B-EL-Parametry'!B34/100*F50</f>
        <v>0</v>
      </c>
    </row>
    <row r="2" spans="1:12" ht="15">
      <c r="A2" s="327" t="s">
        <v>189</v>
      </c>
      <c r="B2" s="327" t="s">
        <v>671</v>
      </c>
      <c r="C2" s="327" t="s">
        <v>189</v>
      </c>
      <c r="D2" s="328"/>
      <c r="E2" s="329"/>
      <c r="F2" s="328"/>
      <c r="G2" s="329"/>
      <c r="H2" s="328"/>
      <c r="I2" s="328"/>
      <c r="J2" s="314"/>
      <c r="K2" s="314"/>
      <c r="L2">
        <f>L1+'B-EL-Parametry'!B34/100*F51+'B-EL-Parametry'!B33/100*F52+'B-EL-Parametry'!B33/100*F53+'B-EL-Parametry'!B33/100*F55+'B-EL-Parametry'!B33/100*F56+'B-EL-Parametry'!B33/100*F58+'B-EL-Parametry'!B33/100*F59+'B-EL-Parametry'!B33/100*F60+'B-EL-Parametry'!B33/100*F62+'B-EL-Parametry'!B34/100*F63+'B-EL-Parametry'!B33/100*F64+'B-EL-Parametry'!B33/100*F65+'B-EL-Parametry'!B33/100*F66+'B-EL-Parametry'!B33/100*F67+'B-EL-Parametry'!B33/100*F68+'B-EL-Parametry'!B33/100*F69+'B-EL-Parametry'!B33/100*F71+'B-EL-Parametry'!B33/100*F72+'B-EL-Parametry'!B34/100*F74+'B-EL-Parametry'!B34/100*F75+'B-EL-Parametry'!B33/100*F77+'B-EL-Parametry'!B33/100*F78+'B-EL-Parametry'!B33/100*F79</f>
        <v>0</v>
      </c>
    </row>
    <row r="3" spans="1:12" ht="36.75">
      <c r="A3" s="327" t="s">
        <v>189</v>
      </c>
      <c r="B3" s="330" t="s">
        <v>672</v>
      </c>
      <c r="C3" s="327" t="s">
        <v>189</v>
      </c>
      <c r="D3" s="328"/>
      <c r="E3" s="329"/>
      <c r="F3" s="328"/>
      <c r="G3" s="329"/>
      <c r="H3" s="328"/>
      <c r="I3" s="328"/>
      <c r="J3" s="314"/>
      <c r="K3" s="314"/>
      <c r="L3">
        <f>L2+'B-EL-Parametry'!B33/100*F80+'B-EL-Parametry'!B33/100*F81+'B-EL-Parametry'!B34/100*F83+'B-EL-Parametry'!B33/100*F85+'B-EL-Parametry'!B34/100*F87+'B-EL-Parametry'!B34/100*F88+'B-EL-Parametry'!B33/100*F90+'B-EL-Parametry'!B33/100*F92+'B-EL-Parametry'!B33/100*F93+'B-EL-Parametry'!B33/100*F95+'B-EL-Parametry'!B34/100*F97+'B-EL-Parametry'!B34/100*F98+'B-EL-Parametry'!B34/100*F100+'B-EL-Parametry'!B34/100*F101+'B-EL-Parametry'!B33/100*F102+'B-EL-Parametry'!B33/100*F103+'B-EL-Parametry'!B33/100*F104+'B-EL-Parametry'!B33/100*F105+'B-EL-Parametry'!B33/100*F107+'B-EL-Parametry'!B35/100*F109+'B-EL-Parametry'!B35/100*F111+'B-EL-Parametry'!B35/100*F113</f>
        <v>0</v>
      </c>
    </row>
    <row r="4" spans="1:11" ht="24.75">
      <c r="A4" s="327" t="s">
        <v>189</v>
      </c>
      <c r="B4" s="330" t="s">
        <v>673</v>
      </c>
      <c r="C4" s="327" t="s">
        <v>189</v>
      </c>
      <c r="D4" s="328"/>
      <c r="E4" s="329"/>
      <c r="F4" s="328"/>
      <c r="G4" s="329"/>
      <c r="H4" s="328"/>
      <c r="I4" s="328"/>
      <c r="J4" s="314"/>
      <c r="K4" s="314"/>
    </row>
    <row r="5" spans="1:11" ht="48.75">
      <c r="A5" s="327" t="s">
        <v>189</v>
      </c>
      <c r="B5" s="330" t="s">
        <v>674</v>
      </c>
      <c r="C5" s="327" t="s">
        <v>189</v>
      </c>
      <c r="D5" s="328"/>
      <c r="E5" s="329"/>
      <c r="F5" s="328"/>
      <c r="G5" s="329"/>
      <c r="H5" s="328"/>
      <c r="I5" s="328"/>
      <c r="J5" s="314"/>
      <c r="K5" s="314"/>
    </row>
    <row r="6" spans="1:11" ht="48.75">
      <c r="A6" s="327" t="s">
        <v>189</v>
      </c>
      <c r="B6" s="330" t="s">
        <v>675</v>
      </c>
      <c r="C6" s="327" t="s">
        <v>189</v>
      </c>
      <c r="D6" s="328"/>
      <c r="E6" s="329"/>
      <c r="F6" s="328"/>
      <c r="G6" s="329"/>
      <c r="H6" s="328"/>
      <c r="I6" s="328"/>
      <c r="J6" s="314"/>
      <c r="K6" s="314"/>
    </row>
    <row r="7" spans="1:11" ht="48.75">
      <c r="A7" s="327" t="s">
        <v>189</v>
      </c>
      <c r="B7" s="330" t="s">
        <v>676</v>
      </c>
      <c r="C7" s="327" t="s">
        <v>189</v>
      </c>
      <c r="D7" s="328"/>
      <c r="E7" s="329"/>
      <c r="F7" s="328"/>
      <c r="G7" s="329"/>
      <c r="H7" s="328"/>
      <c r="I7" s="328"/>
      <c r="J7" s="314"/>
      <c r="K7" s="314"/>
    </row>
    <row r="8" spans="1:11" ht="15">
      <c r="A8" s="321" t="s">
        <v>189</v>
      </c>
      <c r="B8" s="321" t="s">
        <v>669</v>
      </c>
      <c r="C8" s="321" t="s">
        <v>189</v>
      </c>
      <c r="D8" s="322"/>
      <c r="E8" s="331"/>
      <c r="F8" s="322"/>
      <c r="G8" s="331"/>
      <c r="H8" s="322"/>
      <c r="I8" s="322"/>
      <c r="J8" s="314"/>
      <c r="K8" s="314"/>
    </row>
    <row r="9" spans="1:11" ht="15">
      <c r="A9" s="317" t="s">
        <v>94</v>
      </c>
      <c r="B9" s="317" t="s">
        <v>922</v>
      </c>
      <c r="C9" s="317" t="s">
        <v>212</v>
      </c>
      <c r="D9" s="318">
        <v>1</v>
      </c>
      <c r="E9" s="343"/>
      <c r="F9" s="318">
        <f>D9*E9</f>
        <v>0</v>
      </c>
      <c r="G9" s="332">
        <v>0</v>
      </c>
      <c r="H9" s="318">
        <f>D9*G9</f>
        <v>0</v>
      </c>
      <c r="I9" s="318">
        <f>F9+H9</f>
        <v>0</v>
      </c>
      <c r="J9" s="314"/>
      <c r="K9" s="314"/>
    </row>
    <row r="10" spans="1:11" ht="15">
      <c r="A10" s="317" t="s">
        <v>121</v>
      </c>
      <c r="B10" s="317" t="s">
        <v>923</v>
      </c>
      <c r="C10" s="317" t="s">
        <v>212</v>
      </c>
      <c r="D10" s="318">
        <v>5</v>
      </c>
      <c r="E10" s="343"/>
      <c r="F10" s="318">
        <f>D10*E10</f>
        <v>0</v>
      </c>
      <c r="G10" s="332">
        <v>0</v>
      </c>
      <c r="H10" s="318">
        <f>D10*G10</f>
        <v>0</v>
      </c>
      <c r="I10" s="318">
        <f>F10+H10</f>
        <v>0</v>
      </c>
      <c r="J10" s="314"/>
      <c r="K10" s="314"/>
    </row>
    <row r="11" spans="1:11" ht="15">
      <c r="A11" s="327" t="s">
        <v>189</v>
      </c>
      <c r="B11" s="327" t="s">
        <v>924</v>
      </c>
      <c r="C11" s="327" t="s">
        <v>189</v>
      </c>
      <c r="D11" s="328"/>
      <c r="E11" s="329"/>
      <c r="F11" s="328"/>
      <c r="G11" s="329"/>
      <c r="H11" s="328"/>
      <c r="I11" s="328"/>
      <c r="J11" s="314"/>
      <c r="K11" s="314"/>
    </row>
    <row r="12" spans="1:11" ht="15">
      <c r="A12" s="317" t="s">
        <v>129</v>
      </c>
      <c r="B12" s="317" t="s">
        <v>925</v>
      </c>
      <c r="C12" s="317" t="s">
        <v>212</v>
      </c>
      <c r="D12" s="318">
        <v>1</v>
      </c>
      <c r="E12" s="343"/>
      <c r="F12" s="318">
        <f>D12*E12</f>
        <v>0</v>
      </c>
      <c r="G12" s="332">
        <v>0</v>
      </c>
      <c r="H12" s="318">
        <f>D12*G12</f>
        <v>0</v>
      </c>
      <c r="I12" s="318">
        <f>F12+H12</f>
        <v>0</v>
      </c>
      <c r="J12" s="314"/>
      <c r="K12" s="314"/>
    </row>
    <row r="13" spans="1:11" ht="15">
      <c r="A13" s="317" t="s">
        <v>681</v>
      </c>
      <c r="B13" s="317" t="s">
        <v>926</v>
      </c>
      <c r="C13" s="317" t="s">
        <v>212</v>
      </c>
      <c r="D13" s="318">
        <v>1</v>
      </c>
      <c r="E13" s="343"/>
      <c r="F13" s="318">
        <f>D13*E13</f>
        <v>0</v>
      </c>
      <c r="G13" s="332">
        <v>0</v>
      </c>
      <c r="H13" s="318">
        <f>D13*G13</f>
        <v>0</v>
      </c>
      <c r="I13" s="318">
        <f>F13+H13</f>
        <v>0</v>
      </c>
      <c r="J13" s="314"/>
      <c r="K13" s="314"/>
    </row>
    <row r="14" spans="1:11" ht="15">
      <c r="A14" s="321" t="s">
        <v>189</v>
      </c>
      <c r="B14" s="321" t="s">
        <v>690</v>
      </c>
      <c r="C14" s="321" t="s">
        <v>189</v>
      </c>
      <c r="D14" s="322"/>
      <c r="E14" s="331"/>
      <c r="F14" s="322">
        <f>SUM(F9:F13)</f>
        <v>0</v>
      </c>
      <c r="G14" s="331"/>
      <c r="H14" s="322">
        <f>SUM(H9:H13)</f>
        <v>0</v>
      </c>
      <c r="I14" s="322">
        <f>SUM(I9:I13)</f>
        <v>0</v>
      </c>
      <c r="J14" s="314"/>
      <c r="K14" s="314"/>
    </row>
    <row r="15" spans="1:11" ht="15">
      <c r="A15" s="321" t="s">
        <v>189</v>
      </c>
      <c r="B15" s="321" t="s">
        <v>368</v>
      </c>
      <c r="C15" s="321" t="s">
        <v>189</v>
      </c>
      <c r="D15" s="322"/>
      <c r="E15" s="331"/>
      <c r="F15" s="322"/>
      <c r="G15" s="331"/>
      <c r="H15" s="322"/>
      <c r="I15" s="322"/>
      <c r="J15" s="314"/>
      <c r="K15" s="314"/>
    </row>
    <row r="16" spans="1:11" ht="15">
      <c r="A16" s="315" t="s">
        <v>189</v>
      </c>
      <c r="B16" s="315" t="s">
        <v>691</v>
      </c>
      <c r="C16" s="315" t="s">
        <v>189</v>
      </c>
      <c r="D16" s="316"/>
      <c r="E16" s="333"/>
      <c r="F16" s="316"/>
      <c r="G16" s="333"/>
      <c r="H16" s="316"/>
      <c r="I16" s="316"/>
      <c r="J16" s="314"/>
      <c r="K16" s="314"/>
    </row>
    <row r="17" spans="1:11" ht="15">
      <c r="A17" s="327" t="s">
        <v>189</v>
      </c>
      <c r="B17" s="327" t="s">
        <v>692</v>
      </c>
      <c r="C17" s="327" t="s">
        <v>189</v>
      </c>
      <c r="D17" s="328"/>
      <c r="E17" s="329"/>
      <c r="F17" s="328"/>
      <c r="G17" s="329"/>
      <c r="H17" s="328"/>
      <c r="I17" s="328"/>
      <c r="J17" s="314"/>
      <c r="K17" s="314"/>
    </row>
    <row r="18" spans="1:11" ht="15">
      <c r="A18" s="317" t="s">
        <v>177</v>
      </c>
      <c r="B18" s="317" t="s">
        <v>927</v>
      </c>
      <c r="C18" s="317" t="s">
        <v>695</v>
      </c>
      <c r="D18" s="318">
        <v>1</v>
      </c>
      <c r="E18" s="372">
        <f>'Pasivní síťové prvky'!D14</f>
        <v>0</v>
      </c>
      <c r="F18" s="318">
        <f>D18*E18</f>
        <v>0</v>
      </c>
      <c r="G18" s="332">
        <v>0</v>
      </c>
      <c r="H18" s="318">
        <f>D18*G18</f>
        <v>0</v>
      </c>
      <c r="I18" s="318">
        <f>F18+H18</f>
        <v>0</v>
      </c>
      <c r="J18" s="314"/>
      <c r="K18" s="314"/>
    </row>
    <row r="19" spans="1:11" ht="15">
      <c r="A19" s="317" t="s">
        <v>149</v>
      </c>
      <c r="B19" s="317" t="s">
        <v>928</v>
      </c>
      <c r="C19" s="317" t="s">
        <v>695</v>
      </c>
      <c r="D19" s="318">
        <v>1</v>
      </c>
      <c r="E19" s="372">
        <f>'Pasivní síťové prvky'!D15</f>
        <v>0</v>
      </c>
      <c r="F19" s="318">
        <f>D19*E19</f>
        <v>0</v>
      </c>
      <c r="G19" s="332">
        <v>0</v>
      </c>
      <c r="H19" s="318">
        <f>D19*G19</f>
        <v>0</v>
      </c>
      <c r="I19" s="318">
        <f>F19+H19</f>
        <v>0</v>
      </c>
      <c r="J19" s="314"/>
      <c r="K19" s="314"/>
    </row>
    <row r="20" spans="1:11" ht="15">
      <c r="A20" s="317" t="s">
        <v>686</v>
      </c>
      <c r="B20" s="317" t="s">
        <v>929</v>
      </c>
      <c r="C20" s="317" t="s">
        <v>695</v>
      </c>
      <c r="D20" s="318">
        <v>1</v>
      </c>
      <c r="E20" s="372">
        <f>'Pasivní síťové prvky'!D16</f>
        <v>0</v>
      </c>
      <c r="F20" s="318">
        <f>D20*E20</f>
        <v>0</v>
      </c>
      <c r="G20" s="332">
        <v>0</v>
      </c>
      <c r="H20" s="318">
        <f>D20*G20</f>
        <v>0</v>
      </c>
      <c r="I20" s="318">
        <f>F20+H20</f>
        <v>0</v>
      </c>
      <c r="J20" s="314"/>
      <c r="K20" s="314"/>
    </row>
    <row r="21" spans="1:11" ht="15">
      <c r="A21" s="317" t="s">
        <v>688</v>
      </c>
      <c r="B21" s="317" t="s">
        <v>930</v>
      </c>
      <c r="C21" s="317" t="s">
        <v>695</v>
      </c>
      <c r="D21" s="318">
        <v>1</v>
      </c>
      <c r="E21" s="372">
        <f>'Pasivní síťové prvky'!D17</f>
        <v>0</v>
      </c>
      <c r="F21" s="318">
        <f>D21*E21</f>
        <v>0</v>
      </c>
      <c r="G21" s="332">
        <v>0</v>
      </c>
      <c r="H21" s="318">
        <f>D21*G21</f>
        <v>0</v>
      </c>
      <c r="I21" s="318">
        <f>F21+H21</f>
        <v>0</v>
      </c>
      <c r="J21" s="314"/>
      <c r="K21" s="314"/>
    </row>
    <row r="22" spans="1:11" ht="15">
      <c r="A22" s="315" t="s">
        <v>189</v>
      </c>
      <c r="B22" s="315" t="s">
        <v>700</v>
      </c>
      <c r="C22" s="315" t="s">
        <v>189</v>
      </c>
      <c r="D22" s="316"/>
      <c r="E22" s="333"/>
      <c r="F22" s="316">
        <f>SUM(F17:F21)</f>
        <v>0</v>
      </c>
      <c r="G22" s="333"/>
      <c r="H22" s="316">
        <f>SUM(H17:H21)</f>
        <v>0</v>
      </c>
      <c r="I22" s="316">
        <f>SUM(I17:I21)</f>
        <v>0</v>
      </c>
      <c r="J22" s="314"/>
      <c r="K22" s="314"/>
    </row>
    <row r="23" spans="1:11" ht="15">
      <c r="A23" s="327" t="s">
        <v>189</v>
      </c>
      <c r="B23" s="327" t="s">
        <v>931</v>
      </c>
      <c r="C23" s="327" t="s">
        <v>189</v>
      </c>
      <c r="D23" s="328"/>
      <c r="E23" s="329"/>
      <c r="F23" s="328"/>
      <c r="G23" s="329"/>
      <c r="H23" s="328"/>
      <c r="I23" s="328"/>
      <c r="J23" s="314"/>
      <c r="K23" s="314"/>
    </row>
    <row r="24" spans="1:11" ht="15">
      <c r="A24" s="317" t="s">
        <v>693</v>
      </c>
      <c r="B24" s="317" t="s">
        <v>932</v>
      </c>
      <c r="C24" s="317" t="s">
        <v>212</v>
      </c>
      <c r="D24" s="318">
        <v>8</v>
      </c>
      <c r="E24" s="332">
        <v>0</v>
      </c>
      <c r="F24" s="318">
        <f>D24*E24</f>
        <v>0</v>
      </c>
      <c r="G24" s="343"/>
      <c r="H24" s="318">
        <f>D24*G24</f>
        <v>0</v>
      </c>
      <c r="I24" s="318">
        <f>F24+H24</f>
        <v>0</v>
      </c>
      <c r="J24" s="314"/>
      <c r="K24" s="314"/>
    </row>
    <row r="25" spans="1:11" ht="15">
      <c r="A25" s="317" t="s">
        <v>696</v>
      </c>
      <c r="B25" s="317" t="s">
        <v>933</v>
      </c>
      <c r="C25" s="317" t="s">
        <v>212</v>
      </c>
      <c r="D25" s="318">
        <v>3</v>
      </c>
      <c r="E25" s="332">
        <v>0</v>
      </c>
      <c r="F25" s="318">
        <f>D25*E25</f>
        <v>0</v>
      </c>
      <c r="G25" s="343"/>
      <c r="H25" s="318">
        <f>D25*G25</f>
        <v>0</v>
      </c>
      <c r="I25" s="318">
        <f>F25+H25</f>
        <v>0</v>
      </c>
      <c r="J25" s="314"/>
      <c r="K25" s="314"/>
    </row>
    <row r="26" spans="1:11" ht="15">
      <c r="A26" s="327" t="s">
        <v>189</v>
      </c>
      <c r="B26" s="327" t="s">
        <v>701</v>
      </c>
      <c r="C26" s="327" t="s">
        <v>189</v>
      </c>
      <c r="D26" s="328"/>
      <c r="E26" s="329"/>
      <c r="F26" s="328"/>
      <c r="G26" s="329"/>
      <c r="H26" s="328"/>
      <c r="I26" s="328"/>
      <c r="J26" s="314"/>
      <c r="K26" s="314"/>
    </row>
    <row r="27" spans="1:11" ht="15">
      <c r="A27" s="317" t="s">
        <v>698</v>
      </c>
      <c r="B27" s="317" t="s">
        <v>934</v>
      </c>
      <c r="C27" s="317" t="s">
        <v>143</v>
      </c>
      <c r="D27" s="318">
        <v>485</v>
      </c>
      <c r="E27" s="343"/>
      <c r="F27" s="318">
        <f aca="true" t="shared" si="0" ref="F27:F40">D27*E27</f>
        <v>0</v>
      </c>
      <c r="G27" s="343"/>
      <c r="H27" s="318">
        <f aca="true" t="shared" si="1" ref="H27:H40">D27*G27</f>
        <v>0</v>
      </c>
      <c r="I27" s="318">
        <f aca="true" t="shared" si="2" ref="I27:I40">F27+H27</f>
        <v>0</v>
      </c>
      <c r="J27" s="314"/>
      <c r="K27" s="314"/>
    </row>
    <row r="28" spans="1:11" ht="15">
      <c r="A28" s="317" t="s">
        <v>702</v>
      </c>
      <c r="B28" s="317" t="s">
        <v>935</v>
      </c>
      <c r="C28" s="317" t="s">
        <v>218</v>
      </c>
      <c r="D28" s="318">
        <v>20</v>
      </c>
      <c r="E28" s="343"/>
      <c r="F28" s="318">
        <f t="shared" si="0"/>
        <v>0</v>
      </c>
      <c r="G28" s="343"/>
      <c r="H28" s="318">
        <f t="shared" si="1"/>
        <v>0</v>
      </c>
      <c r="I28" s="318">
        <f t="shared" si="2"/>
        <v>0</v>
      </c>
      <c r="J28" s="314"/>
      <c r="K28" s="314"/>
    </row>
    <row r="29" spans="1:11" ht="15">
      <c r="A29" s="317" t="s">
        <v>704</v>
      </c>
      <c r="B29" s="317" t="s">
        <v>705</v>
      </c>
      <c r="C29" s="317" t="s">
        <v>212</v>
      </c>
      <c r="D29" s="318">
        <v>19</v>
      </c>
      <c r="E29" s="343"/>
      <c r="F29" s="318">
        <f t="shared" si="0"/>
        <v>0</v>
      </c>
      <c r="G29" s="343"/>
      <c r="H29" s="318">
        <f t="shared" si="1"/>
        <v>0</v>
      </c>
      <c r="I29" s="318">
        <f t="shared" si="2"/>
        <v>0</v>
      </c>
      <c r="J29" s="314"/>
      <c r="K29" s="314"/>
    </row>
    <row r="30" spans="1:11" ht="15">
      <c r="A30" s="317" t="s">
        <v>706</v>
      </c>
      <c r="B30" s="317" t="s">
        <v>707</v>
      </c>
      <c r="C30" s="317" t="s">
        <v>212</v>
      </c>
      <c r="D30" s="318">
        <v>114</v>
      </c>
      <c r="E30" s="343"/>
      <c r="F30" s="318">
        <f t="shared" si="0"/>
        <v>0</v>
      </c>
      <c r="G30" s="343"/>
      <c r="H30" s="318">
        <f t="shared" si="1"/>
        <v>0</v>
      </c>
      <c r="I30" s="318">
        <f t="shared" si="2"/>
        <v>0</v>
      </c>
      <c r="J30" s="314"/>
      <c r="K30" s="314"/>
    </row>
    <row r="31" spans="1:11" ht="15">
      <c r="A31" s="317" t="s">
        <v>598</v>
      </c>
      <c r="B31" s="317" t="s">
        <v>936</v>
      </c>
      <c r="C31" s="317" t="s">
        <v>212</v>
      </c>
      <c r="D31" s="318">
        <v>114</v>
      </c>
      <c r="E31" s="343"/>
      <c r="F31" s="318">
        <f t="shared" si="0"/>
        <v>0</v>
      </c>
      <c r="G31" s="343"/>
      <c r="H31" s="318">
        <f t="shared" si="1"/>
        <v>0</v>
      </c>
      <c r="I31" s="318">
        <f t="shared" si="2"/>
        <v>0</v>
      </c>
      <c r="J31" s="314"/>
      <c r="K31" s="314"/>
    </row>
    <row r="32" spans="1:11" ht="15">
      <c r="A32" s="317" t="s">
        <v>709</v>
      </c>
      <c r="B32" s="317" t="s">
        <v>710</v>
      </c>
      <c r="C32" s="317" t="s">
        <v>212</v>
      </c>
      <c r="D32" s="318">
        <v>72</v>
      </c>
      <c r="E32" s="343"/>
      <c r="F32" s="318">
        <f t="shared" si="0"/>
        <v>0</v>
      </c>
      <c r="G32" s="343"/>
      <c r="H32" s="318">
        <f t="shared" si="1"/>
        <v>0</v>
      </c>
      <c r="I32" s="318">
        <f t="shared" si="2"/>
        <v>0</v>
      </c>
      <c r="J32" s="314"/>
      <c r="K32" s="314"/>
    </row>
    <row r="33" spans="1:11" ht="15">
      <c r="A33" s="317" t="s">
        <v>711</v>
      </c>
      <c r="B33" s="317" t="s">
        <v>712</v>
      </c>
      <c r="C33" s="317" t="s">
        <v>212</v>
      </c>
      <c r="D33" s="318">
        <v>30</v>
      </c>
      <c r="E33" s="343"/>
      <c r="F33" s="318">
        <f t="shared" si="0"/>
        <v>0</v>
      </c>
      <c r="G33" s="343"/>
      <c r="H33" s="318">
        <f t="shared" si="1"/>
        <v>0</v>
      </c>
      <c r="I33" s="318">
        <f t="shared" si="2"/>
        <v>0</v>
      </c>
      <c r="J33" s="314"/>
      <c r="K33" s="314"/>
    </row>
    <row r="34" spans="1:11" ht="15">
      <c r="A34" s="317" t="s">
        <v>713</v>
      </c>
      <c r="B34" s="317" t="s">
        <v>714</v>
      </c>
      <c r="C34" s="317" t="s">
        <v>212</v>
      </c>
      <c r="D34" s="318">
        <v>30</v>
      </c>
      <c r="E34" s="343"/>
      <c r="F34" s="318">
        <f t="shared" si="0"/>
        <v>0</v>
      </c>
      <c r="G34" s="343"/>
      <c r="H34" s="318">
        <f t="shared" si="1"/>
        <v>0</v>
      </c>
      <c r="I34" s="318">
        <f t="shared" si="2"/>
        <v>0</v>
      </c>
      <c r="J34" s="314"/>
      <c r="K34" s="314"/>
    </row>
    <row r="35" spans="1:11" ht="15">
      <c r="A35" s="317" t="s">
        <v>715</v>
      </c>
      <c r="B35" s="317" t="s">
        <v>716</v>
      </c>
      <c r="C35" s="317" t="s">
        <v>212</v>
      </c>
      <c r="D35" s="318">
        <v>22</v>
      </c>
      <c r="E35" s="343"/>
      <c r="F35" s="318">
        <f t="shared" si="0"/>
        <v>0</v>
      </c>
      <c r="G35" s="343"/>
      <c r="H35" s="318">
        <f t="shared" si="1"/>
        <v>0</v>
      </c>
      <c r="I35" s="318">
        <f t="shared" si="2"/>
        <v>0</v>
      </c>
      <c r="J35" s="314"/>
      <c r="K35" s="314"/>
    </row>
    <row r="36" spans="1:11" ht="15">
      <c r="A36" s="317" t="s">
        <v>717</v>
      </c>
      <c r="B36" s="317" t="s">
        <v>718</v>
      </c>
      <c r="C36" s="317" t="s">
        <v>212</v>
      </c>
      <c r="D36" s="318">
        <v>14</v>
      </c>
      <c r="E36" s="343"/>
      <c r="F36" s="318">
        <f t="shared" si="0"/>
        <v>0</v>
      </c>
      <c r="G36" s="343"/>
      <c r="H36" s="318">
        <f t="shared" si="1"/>
        <v>0</v>
      </c>
      <c r="I36" s="318">
        <f t="shared" si="2"/>
        <v>0</v>
      </c>
      <c r="J36" s="314"/>
      <c r="K36" s="314"/>
    </row>
    <row r="37" spans="1:11" ht="15">
      <c r="A37" s="317" t="s">
        <v>596</v>
      </c>
      <c r="B37" s="317" t="s">
        <v>719</v>
      </c>
      <c r="C37" s="317" t="s">
        <v>212</v>
      </c>
      <c r="D37" s="318">
        <v>14</v>
      </c>
      <c r="E37" s="343"/>
      <c r="F37" s="318">
        <f t="shared" si="0"/>
        <v>0</v>
      </c>
      <c r="G37" s="343"/>
      <c r="H37" s="318">
        <f t="shared" si="1"/>
        <v>0</v>
      </c>
      <c r="I37" s="318">
        <f t="shared" si="2"/>
        <v>0</v>
      </c>
      <c r="J37" s="314"/>
      <c r="K37" s="314"/>
    </row>
    <row r="38" spans="1:11" ht="15">
      <c r="A38" s="317" t="s">
        <v>720</v>
      </c>
      <c r="B38" s="317" t="s">
        <v>721</v>
      </c>
      <c r="C38" s="317" t="s">
        <v>212</v>
      </c>
      <c r="D38" s="318">
        <v>10</v>
      </c>
      <c r="E38" s="343"/>
      <c r="F38" s="318">
        <f t="shared" si="0"/>
        <v>0</v>
      </c>
      <c r="G38" s="343"/>
      <c r="H38" s="318">
        <f t="shared" si="1"/>
        <v>0</v>
      </c>
      <c r="I38" s="318">
        <f t="shared" si="2"/>
        <v>0</v>
      </c>
      <c r="J38" s="314"/>
      <c r="K38" s="314"/>
    </row>
    <row r="39" spans="1:11" ht="15">
      <c r="A39" s="317" t="s">
        <v>722</v>
      </c>
      <c r="B39" s="317" t="s">
        <v>1054</v>
      </c>
      <c r="C39" s="317" t="s">
        <v>218</v>
      </c>
      <c r="D39" s="318">
        <v>40</v>
      </c>
      <c r="E39" s="343"/>
      <c r="F39" s="318">
        <f t="shared" si="0"/>
        <v>0</v>
      </c>
      <c r="G39" s="343"/>
      <c r="H39" s="318">
        <f t="shared" si="1"/>
        <v>0</v>
      </c>
      <c r="I39" s="318">
        <f t="shared" si="2"/>
        <v>0</v>
      </c>
      <c r="J39" s="314"/>
      <c r="K39" s="314"/>
    </row>
    <row r="40" spans="1:11" ht="15">
      <c r="A40" s="317" t="s">
        <v>724</v>
      </c>
      <c r="B40" s="317" t="s">
        <v>725</v>
      </c>
      <c r="C40" s="317" t="s">
        <v>218</v>
      </c>
      <c r="D40" s="318">
        <v>8</v>
      </c>
      <c r="E40" s="343"/>
      <c r="F40" s="318">
        <f t="shared" si="0"/>
        <v>0</v>
      </c>
      <c r="G40" s="343"/>
      <c r="H40" s="318">
        <f t="shared" si="1"/>
        <v>0</v>
      </c>
      <c r="I40" s="318">
        <f t="shared" si="2"/>
        <v>0</v>
      </c>
      <c r="J40" s="314"/>
      <c r="K40" s="314"/>
    </row>
    <row r="41" spans="1:11" ht="15">
      <c r="A41" s="327" t="s">
        <v>189</v>
      </c>
      <c r="B41" s="327" t="s">
        <v>937</v>
      </c>
      <c r="C41" s="327" t="s">
        <v>189</v>
      </c>
      <c r="D41" s="328"/>
      <c r="E41" s="329"/>
      <c r="F41" s="328"/>
      <c r="G41" s="329"/>
      <c r="H41" s="328"/>
      <c r="I41" s="328"/>
      <c r="J41" s="314"/>
      <c r="K41" s="314"/>
    </row>
    <row r="42" spans="1:11" ht="15">
      <c r="A42" s="317" t="s">
        <v>727</v>
      </c>
      <c r="B42" s="317" t="s">
        <v>728</v>
      </c>
      <c r="C42" s="317" t="s">
        <v>212</v>
      </c>
      <c r="D42" s="318">
        <v>1</v>
      </c>
      <c r="E42" s="332">
        <v>0</v>
      </c>
      <c r="F42" s="318">
        <f>D42*E42</f>
        <v>0</v>
      </c>
      <c r="G42" s="343"/>
      <c r="H42" s="318">
        <f>D42*G42</f>
        <v>0</v>
      </c>
      <c r="I42" s="318">
        <f>F42+H42</f>
        <v>0</v>
      </c>
      <c r="J42" s="314"/>
      <c r="K42" s="314"/>
    </row>
    <row r="43" spans="1:11" ht="15">
      <c r="A43" s="317" t="s">
        <v>729</v>
      </c>
      <c r="B43" s="317" t="s">
        <v>938</v>
      </c>
      <c r="C43" s="317" t="s">
        <v>212</v>
      </c>
      <c r="D43" s="318">
        <v>1</v>
      </c>
      <c r="E43" s="332">
        <v>0</v>
      </c>
      <c r="F43" s="318">
        <f>D43*E43</f>
        <v>0</v>
      </c>
      <c r="G43" s="343"/>
      <c r="H43" s="318">
        <f>D43*G43</f>
        <v>0</v>
      </c>
      <c r="I43" s="318">
        <f>F43+H43</f>
        <v>0</v>
      </c>
      <c r="J43" s="314"/>
      <c r="K43" s="314"/>
    </row>
    <row r="44" spans="1:11" ht="15">
      <c r="A44" s="317" t="s">
        <v>731</v>
      </c>
      <c r="B44" s="317" t="s">
        <v>732</v>
      </c>
      <c r="C44" s="317" t="s">
        <v>218</v>
      </c>
      <c r="D44" s="318">
        <v>4</v>
      </c>
      <c r="E44" s="332">
        <v>0</v>
      </c>
      <c r="F44" s="318">
        <f>D44*E44</f>
        <v>0</v>
      </c>
      <c r="G44" s="343"/>
      <c r="H44" s="318">
        <f>D44*G44</f>
        <v>0</v>
      </c>
      <c r="I44" s="318">
        <f>F44+H44</f>
        <v>0</v>
      </c>
      <c r="J44" s="314"/>
      <c r="K44" s="314"/>
    </row>
    <row r="45" spans="1:11" ht="15">
      <c r="A45" s="327" t="s">
        <v>189</v>
      </c>
      <c r="B45" s="327" t="s">
        <v>733</v>
      </c>
      <c r="C45" s="327" t="s">
        <v>189</v>
      </c>
      <c r="D45" s="328"/>
      <c r="E45" s="329"/>
      <c r="F45" s="328"/>
      <c r="G45" s="329"/>
      <c r="H45" s="328"/>
      <c r="I45" s="328"/>
      <c r="J45" s="314"/>
      <c r="K45" s="314"/>
    </row>
    <row r="46" spans="1:11" ht="15">
      <c r="A46" s="317" t="s">
        <v>734</v>
      </c>
      <c r="B46" s="317" t="s">
        <v>735</v>
      </c>
      <c r="C46" s="317" t="s">
        <v>212</v>
      </c>
      <c r="D46" s="318">
        <v>11</v>
      </c>
      <c r="E46" s="343"/>
      <c r="F46" s="318">
        <f>D46*E46</f>
        <v>0</v>
      </c>
      <c r="G46" s="343"/>
      <c r="H46" s="318">
        <f>D46*G46</f>
        <v>0</v>
      </c>
      <c r="I46" s="318">
        <f>F46+H46</f>
        <v>0</v>
      </c>
      <c r="J46" s="314"/>
      <c r="K46" s="314"/>
    </row>
    <row r="47" spans="1:11" ht="15">
      <c r="A47" s="327" t="s">
        <v>189</v>
      </c>
      <c r="B47" s="327" t="s">
        <v>939</v>
      </c>
      <c r="C47" s="327" t="s">
        <v>189</v>
      </c>
      <c r="D47" s="328"/>
      <c r="E47" s="329"/>
      <c r="F47" s="328"/>
      <c r="G47" s="329"/>
      <c r="H47" s="328"/>
      <c r="I47" s="328"/>
      <c r="J47" s="314"/>
      <c r="K47" s="314"/>
    </row>
    <row r="48" spans="1:11" ht="15">
      <c r="A48" s="317" t="s">
        <v>737</v>
      </c>
      <c r="B48" s="317" t="s">
        <v>940</v>
      </c>
      <c r="C48" s="317" t="s">
        <v>212</v>
      </c>
      <c r="D48" s="318">
        <v>1</v>
      </c>
      <c r="E48" s="343"/>
      <c r="F48" s="318">
        <f>D48*E48</f>
        <v>0</v>
      </c>
      <c r="G48" s="343"/>
      <c r="H48" s="318">
        <f>D48*G48</f>
        <v>0</v>
      </c>
      <c r="I48" s="318">
        <f>F48+H48</f>
        <v>0</v>
      </c>
      <c r="J48" s="314"/>
      <c r="K48" s="314"/>
    </row>
    <row r="49" spans="1:11" ht="15">
      <c r="A49" s="327" t="s">
        <v>189</v>
      </c>
      <c r="B49" s="327" t="s">
        <v>744</v>
      </c>
      <c r="C49" s="327" t="s">
        <v>189</v>
      </c>
      <c r="D49" s="328"/>
      <c r="E49" s="329"/>
      <c r="F49" s="328"/>
      <c r="G49" s="329"/>
      <c r="H49" s="328"/>
      <c r="I49" s="328"/>
      <c r="J49" s="314"/>
      <c r="K49" s="314"/>
    </row>
    <row r="50" spans="1:11" ht="15">
      <c r="A50" s="317" t="s">
        <v>740</v>
      </c>
      <c r="B50" s="317" t="s">
        <v>746</v>
      </c>
      <c r="C50" s="317" t="s">
        <v>143</v>
      </c>
      <c r="D50" s="318">
        <v>40</v>
      </c>
      <c r="E50" s="343"/>
      <c r="F50" s="318">
        <f>D50*E50</f>
        <v>0</v>
      </c>
      <c r="G50" s="343"/>
      <c r="H50" s="318">
        <f>D50*G50</f>
        <v>0</v>
      </c>
      <c r="I50" s="318">
        <f>F50+H50</f>
        <v>0</v>
      </c>
      <c r="J50" s="314"/>
      <c r="K50" s="314"/>
    </row>
    <row r="51" spans="1:11" ht="15">
      <c r="A51" s="317" t="s">
        <v>742</v>
      </c>
      <c r="B51" s="317" t="s">
        <v>748</v>
      </c>
      <c r="C51" s="317" t="s">
        <v>143</v>
      </c>
      <c r="D51" s="318">
        <v>30</v>
      </c>
      <c r="E51" s="343"/>
      <c r="F51" s="318">
        <f>D51*E51</f>
        <v>0</v>
      </c>
      <c r="G51" s="343"/>
      <c r="H51" s="318">
        <f>D51*G51</f>
        <v>0</v>
      </c>
      <c r="I51" s="318">
        <f>F51+H51</f>
        <v>0</v>
      </c>
      <c r="J51" s="314"/>
      <c r="K51" s="314"/>
    </row>
    <row r="52" spans="1:11" ht="15">
      <c r="A52" s="317" t="s">
        <v>745</v>
      </c>
      <c r="B52" s="317" t="s">
        <v>750</v>
      </c>
      <c r="C52" s="317" t="s">
        <v>143</v>
      </c>
      <c r="D52" s="318">
        <v>60</v>
      </c>
      <c r="E52" s="343"/>
      <c r="F52" s="318">
        <f>D52*E52</f>
        <v>0</v>
      </c>
      <c r="G52" s="343"/>
      <c r="H52" s="318">
        <f>D52*G52</f>
        <v>0</v>
      </c>
      <c r="I52" s="318">
        <f>F52+H52</f>
        <v>0</v>
      </c>
      <c r="J52" s="314"/>
      <c r="K52" s="314"/>
    </row>
    <row r="53" spans="1:11" ht="15">
      <c r="A53" s="317" t="s">
        <v>747</v>
      </c>
      <c r="B53" s="317" t="s">
        <v>752</v>
      </c>
      <c r="C53" s="317" t="s">
        <v>143</v>
      </c>
      <c r="D53" s="318">
        <v>40</v>
      </c>
      <c r="E53" s="343"/>
      <c r="F53" s="318">
        <f>D53*E53</f>
        <v>0</v>
      </c>
      <c r="G53" s="343"/>
      <c r="H53" s="318">
        <f>D53*G53</f>
        <v>0</v>
      </c>
      <c r="I53" s="318">
        <f>F53+H53</f>
        <v>0</v>
      </c>
      <c r="J53" s="314"/>
      <c r="K53" s="314"/>
    </row>
    <row r="54" spans="1:11" ht="15">
      <c r="A54" s="327" t="s">
        <v>189</v>
      </c>
      <c r="B54" s="327" t="s">
        <v>755</v>
      </c>
      <c r="C54" s="327" t="s">
        <v>189</v>
      </c>
      <c r="D54" s="328"/>
      <c r="E54" s="329"/>
      <c r="F54" s="328"/>
      <c r="G54" s="329"/>
      <c r="H54" s="328"/>
      <c r="I54" s="328"/>
      <c r="J54" s="314"/>
      <c r="K54" s="314"/>
    </row>
    <row r="55" spans="1:11" ht="15">
      <c r="A55" s="317" t="s">
        <v>749</v>
      </c>
      <c r="B55" s="317" t="s">
        <v>941</v>
      </c>
      <c r="C55" s="317" t="s">
        <v>143</v>
      </c>
      <c r="D55" s="318">
        <v>40</v>
      </c>
      <c r="E55" s="343"/>
      <c r="F55" s="318">
        <f>D55*E55</f>
        <v>0</v>
      </c>
      <c r="G55" s="343"/>
      <c r="H55" s="318">
        <f>D55*G55</f>
        <v>0</v>
      </c>
      <c r="I55" s="318">
        <f>F55+H55</f>
        <v>0</v>
      </c>
      <c r="J55" s="314"/>
      <c r="K55" s="314"/>
    </row>
    <row r="56" spans="1:11" ht="15">
      <c r="A56" s="317" t="s">
        <v>751</v>
      </c>
      <c r="B56" s="317" t="s">
        <v>942</v>
      </c>
      <c r="C56" s="317" t="s">
        <v>212</v>
      </c>
      <c r="D56" s="318">
        <v>7</v>
      </c>
      <c r="E56" s="343"/>
      <c r="F56" s="318">
        <f>D56*E56</f>
        <v>0</v>
      </c>
      <c r="G56" s="343"/>
      <c r="H56" s="318">
        <f>D56*G56</f>
        <v>0</v>
      </c>
      <c r="I56" s="318">
        <f>F56+H56</f>
        <v>0</v>
      </c>
      <c r="J56" s="314"/>
      <c r="K56" s="314"/>
    </row>
    <row r="57" spans="1:11" ht="15">
      <c r="A57" s="327" t="s">
        <v>189</v>
      </c>
      <c r="B57" s="327" t="s">
        <v>767</v>
      </c>
      <c r="C57" s="327" t="s">
        <v>189</v>
      </c>
      <c r="D57" s="328"/>
      <c r="E57" s="329"/>
      <c r="F57" s="328"/>
      <c r="G57" s="329"/>
      <c r="H57" s="328"/>
      <c r="I57" s="328"/>
      <c r="J57" s="314"/>
      <c r="K57" s="314"/>
    </row>
    <row r="58" spans="1:11" ht="15">
      <c r="A58" s="317" t="s">
        <v>753</v>
      </c>
      <c r="B58" s="317" t="s">
        <v>769</v>
      </c>
      <c r="C58" s="317" t="s">
        <v>143</v>
      </c>
      <c r="D58" s="318">
        <v>14</v>
      </c>
      <c r="E58" s="343"/>
      <c r="F58" s="318">
        <f>D58*E58</f>
        <v>0</v>
      </c>
      <c r="G58" s="343"/>
      <c r="H58" s="318">
        <f>D58*G58</f>
        <v>0</v>
      </c>
      <c r="I58" s="318">
        <f>F58+H58</f>
        <v>0</v>
      </c>
      <c r="J58" s="314"/>
      <c r="K58" s="314"/>
    </row>
    <row r="59" spans="1:11" ht="15">
      <c r="A59" s="317" t="s">
        <v>756</v>
      </c>
      <c r="B59" s="317" t="s">
        <v>943</v>
      </c>
      <c r="C59" s="317" t="s">
        <v>143</v>
      </c>
      <c r="D59" s="318">
        <v>80</v>
      </c>
      <c r="E59" s="343"/>
      <c r="F59" s="318">
        <f>D59*E59</f>
        <v>0</v>
      </c>
      <c r="G59" s="343"/>
      <c r="H59" s="318">
        <f>D59*G59</f>
        <v>0</v>
      </c>
      <c r="I59" s="318">
        <f>F59+H59</f>
        <v>0</v>
      </c>
      <c r="J59" s="314"/>
      <c r="K59" s="314"/>
    </row>
    <row r="60" spans="1:11" ht="15">
      <c r="A60" s="317" t="s">
        <v>758</v>
      </c>
      <c r="B60" s="317" t="s">
        <v>944</v>
      </c>
      <c r="C60" s="317" t="s">
        <v>218</v>
      </c>
      <c r="D60" s="318">
        <v>20</v>
      </c>
      <c r="E60" s="343"/>
      <c r="F60" s="318">
        <f>D60*E60</f>
        <v>0</v>
      </c>
      <c r="G60" s="343"/>
      <c r="H60" s="318">
        <f>D60*G60</f>
        <v>0</v>
      </c>
      <c r="I60" s="318">
        <f>F60+H60</f>
        <v>0</v>
      </c>
      <c r="J60" s="314"/>
      <c r="K60" s="314"/>
    </row>
    <row r="61" spans="1:11" ht="15">
      <c r="A61" s="327" t="s">
        <v>189</v>
      </c>
      <c r="B61" s="327" t="s">
        <v>772</v>
      </c>
      <c r="C61" s="327" t="s">
        <v>189</v>
      </c>
      <c r="D61" s="328"/>
      <c r="E61" s="329"/>
      <c r="F61" s="328"/>
      <c r="G61" s="329"/>
      <c r="H61" s="328"/>
      <c r="I61" s="328"/>
      <c r="J61" s="314"/>
      <c r="K61" s="314"/>
    </row>
    <row r="62" spans="1:11" ht="15">
      <c r="A62" s="317" t="s">
        <v>760</v>
      </c>
      <c r="B62" s="317" t="s">
        <v>774</v>
      </c>
      <c r="C62" s="317" t="s">
        <v>143</v>
      </c>
      <c r="D62" s="318">
        <v>90</v>
      </c>
      <c r="E62" s="343"/>
      <c r="F62" s="318">
        <f aca="true" t="shared" si="3" ref="F62:F69">D62*E62</f>
        <v>0</v>
      </c>
      <c r="G62" s="343"/>
      <c r="H62" s="318">
        <f aca="true" t="shared" si="4" ref="H62:H69">D62*G62</f>
        <v>0</v>
      </c>
      <c r="I62" s="318">
        <f aca="true" t="shared" si="5" ref="I62:I69">F62+H62</f>
        <v>0</v>
      </c>
      <c r="J62" s="314"/>
      <c r="K62" s="314"/>
    </row>
    <row r="63" spans="1:11" ht="15">
      <c r="A63" s="317" t="s">
        <v>247</v>
      </c>
      <c r="B63" s="317" t="s">
        <v>776</v>
      </c>
      <c r="C63" s="317" t="s">
        <v>143</v>
      </c>
      <c r="D63" s="318">
        <v>30</v>
      </c>
      <c r="E63" s="343"/>
      <c r="F63" s="318">
        <f t="shared" si="3"/>
        <v>0</v>
      </c>
      <c r="G63" s="343"/>
      <c r="H63" s="318">
        <f t="shared" si="4"/>
        <v>0</v>
      </c>
      <c r="I63" s="318">
        <f t="shared" si="5"/>
        <v>0</v>
      </c>
      <c r="J63" s="314"/>
      <c r="K63" s="314"/>
    </row>
    <row r="64" spans="1:11" ht="15">
      <c r="A64" s="317" t="s">
        <v>763</v>
      </c>
      <c r="B64" s="317" t="s">
        <v>945</v>
      </c>
      <c r="C64" s="317" t="s">
        <v>143</v>
      </c>
      <c r="D64" s="318">
        <v>80</v>
      </c>
      <c r="E64" s="343"/>
      <c r="F64" s="318">
        <f t="shared" si="3"/>
        <v>0</v>
      </c>
      <c r="G64" s="343"/>
      <c r="H64" s="318">
        <f t="shared" si="4"/>
        <v>0</v>
      </c>
      <c r="I64" s="318">
        <f t="shared" si="5"/>
        <v>0</v>
      </c>
      <c r="J64" s="314"/>
      <c r="K64" s="314"/>
    </row>
    <row r="65" spans="1:11" ht="15">
      <c r="A65" s="317" t="s">
        <v>765</v>
      </c>
      <c r="B65" s="317" t="s">
        <v>946</v>
      </c>
      <c r="C65" s="317" t="s">
        <v>143</v>
      </c>
      <c r="D65" s="318">
        <v>40</v>
      </c>
      <c r="E65" s="343"/>
      <c r="F65" s="318">
        <f t="shared" si="3"/>
        <v>0</v>
      </c>
      <c r="G65" s="343"/>
      <c r="H65" s="318">
        <f t="shared" si="4"/>
        <v>0</v>
      </c>
      <c r="I65" s="318">
        <f t="shared" si="5"/>
        <v>0</v>
      </c>
      <c r="J65" s="314"/>
      <c r="K65" s="314"/>
    </row>
    <row r="66" spans="1:11" ht="15">
      <c r="A66" s="317" t="s">
        <v>768</v>
      </c>
      <c r="B66" s="317" t="s">
        <v>778</v>
      </c>
      <c r="C66" s="317" t="s">
        <v>143</v>
      </c>
      <c r="D66" s="318">
        <v>410</v>
      </c>
      <c r="E66" s="343"/>
      <c r="F66" s="318">
        <f t="shared" si="3"/>
        <v>0</v>
      </c>
      <c r="G66" s="343"/>
      <c r="H66" s="318">
        <f t="shared" si="4"/>
        <v>0</v>
      </c>
      <c r="I66" s="318">
        <f t="shared" si="5"/>
        <v>0</v>
      </c>
      <c r="J66" s="314"/>
      <c r="K66" s="314"/>
    </row>
    <row r="67" spans="1:11" ht="15">
      <c r="A67" s="317" t="s">
        <v>770</v>
      </c>
      <c r="B67" s="317" t="s">
        <v>780</v>
      </c>
      <c r="C67" s="317" t="s">
        <v>143</v>
      </c>
      <c r="D67" s="318">
        <v>100</v>
      </c>
      <c r="E67" s="343"/>
      <c r="F67" s="318">
        <f t="shared" si="3"/>
        <v>0</v>
      </c>
      <c r="G67" s="343"/>
      <c r="H67" s="318">
        <f t="shared" si="4"/>
        <v>0</v>
      </c>
      <c r="I67" s="318">
        <f t="shared" si="5"/>
        <v>0</v>
      </c>
      <c r="J67" s="314"/>
      <c r="K67" s="314"/>
    </row>
    <row r="68" spans="1:11" ht="15">
      <c r="A68" s="317" t="s">
        <v>773</v>
      </c>
      <c r="B68" s="317" t="s">
        <v>947</v>
      </c>
      <c r="C68" s="317" t="s">
        <v>143</v>
      </c>
      <c r="D68" s="318">
        <v>30</v>
      </c>
      <c r="E68" s="343"/>
      <c r="F68" s="318">
        <f t="shared" si="3"/>
        <v>0</v>
      </c>
      <c r="G68" s="343"/>
      <c r="H68" s="318">
        <f t="shared" si="4"/>
        <v>0</v>
      </c>
      <c r="I68" s="318">
        <f t="shared" si="5"/>
        <v>0</v>
      </c>
      <c r="J68" s="314"/>
      <c r="K68" s="314"/>
    </row>
    <row r="69" spans="1:11" ht="15">
      <c r="A69" s="317" t="s">
        <v>775</v>
      </c>
      <c r="B69" s="317" t="s">
        <v>948</v>
      </c>
      <c r="C69" s="317" t="s">
        <v>218</v>
      </c>
      <c r="D69" s="318">
        <v>20</v>
      </c>
      <c r="E69" s="343"/>
      <c r="F69" s="318">
        <f t="shared" si="3"/>
        <v>0</v>
      </c>
      <c r="G69" s="343"/>
      <c r="H69" s="318">
        <f t="shared" si="4"/>
        <v>0</v>
      </c>
      <c r="I69" s="318">
        <f t="shared" si="5"/>
        <v>0</v>
      </c>
      <c r="J69" s="314"/>
      <c r="K69" s="314"/>
    </row>
    <row r="70" spans="1:11" ht="15">
      <c r="A70" s="327" t="s">
        <v>189</v>
      </c>
      <c r="B70" s="327" t="s">
        <v>783</v>
      </c>
      <c r="C70" s="327" t="s">
        <v>189</v>
      </c>
      <c r="D70" s="328"/>
      <c r="E70" s="329"/>
      <c r="F70" s="328"/>
      <c r="G70" s="329"/>
      <c r="H70" s="328"/>
      <c r="I70" s="328"/>
      <c r="J70" s="314"/>
      <c r="K70" s="314"/>
    </row>
    <row r="71" spans="1:11" ht="15">
      <c r="A71" s="317" t="s">
        <v>777</v>
      </c>
      <c r="B71" s="317" t="s">
        <v>949</v>
      </c>
      <c r="C71" s="317" t="s">
        <v>143</v>
      </c>
      <c r="D71" s="318">
        <v>40</v>
      </c>
      <c r="E71" s="343"/>
      <c r="F71" s="318">
        <f>D71*E71</f>
        <v>0</v>
      </c>
      <c r="G71" s="343"/>
      <c r="H71" s="318">
        <f>D71*G71</f>
        <v>0</v>
      </c>
      <c r="I71" s="318">
        <f>F71+H71</f>
        <v>0</v>
      </c>
      <c r="J71" s="314"/>
      <c r="K71" s="314"/>
    </row>
    <row r="72" spans="1:11" ht="15">
      <c r="A72" s="317" t="s">
        <v>779</v>
      </c>
      <c r="B72" s="317" t="s">
        <v>785</v>
      </c>
      <c r="C72" s="317" t="s">
        <v>143</v>
      </c>
      <c r="D72" s="318">
        <v>36</v>
      </c>
      <c r="E72" s="343"/>
      <c r="F72" s="318">
        <f>D72*E72</f>
        <v>0</v>
      </c>
      <c r="G72" s="343"/>
      <c r="H72" s="318">
        <f>D72*G72</f>
        <v>0</v>
      </c>
      <c r="I72" s="318">
        <f>F72+H72</f>
        <v>0</v>
      </c>
      <c r="J72" s="314"/>
      <c r="K72" s="314"/>
    </row>
    <row r="73" spans="1:11" ht="15">
      <c r="A73" s="327" t="s">
        <v>189</v>
      </c>
      <c r="B73" s="327" t="s">
        <v>786</v>
      </c>
      <c r="C73" s="327" t="s">
        <v>189</v>
      </c>
      <c r="D73" s="328"/>
      <c r="E73" s="329"/>
      <c r="F73" s="328"/>
      <c r="G73" s="329"/>
      <c r="H73" s="328"/>
      <c r="I73" s="328"/>
      <c r="J73" s="314"/>
      <c r="K73" s="314"/>
    </row>
    <row r="74" spans="1:11" ht="15">
      <c r="A74" s="317" t="s">
        <v>781</v>
      </c>
      <c r="B74" s="317" t="s">
        <v>788</v>
      </c>
      <c r="C74" s="317" t="s">
        <v>143</v>
      </c>
      <c r="D74" s="318">
        <v>30</v>
      </c>
      <c r="E74" s="343"/>
      <c r="F74" s="318">
        <f>D74*E74</f>
        <v>0</v>
      </c>
      <c r="G74" s="343"/>
      <c r="H74" s="318">
        <f>D74*G74</f>
        <v>0</v>
      </c>
      <c r="I74" s="318">
        <f>F74+H74</f>
        <v>0</v>
      </c>
      <c r="J74" s="314"/>
      <c r="K74" s="314"/>
    </row>
    <row r="75" spans="1:11" ht="15">
      <c r="A75" s="317" t="s">
        <v>784</v>
      </c>
      <c r="B75" s="317" t="s">
        <v>950</v>
      </c>
      <c r="C75" s="317" t="s">
        <v>143</v>
      </c>
      <c r="D75" s="318">
        <v>20</v>
      </c>
      <c r="E75" s="343"/>
      <c r="F75" s="318">
        <f>D75*E75</f>
        <v>0</v>
      </c>
      <c r="G75" s="343"/>
      <c r="H75" s="318">
        <f>D75*G75</f>
        <v>0</v>
      </c>
      <c r="I75" s="318">
        <f>F75+H75</f>
        <v>0</v>
      </c>
      <c r="J75" s="314"/>
      <c r="K75" s="314"/>
    </row>
    <row r="76" spans="1:11" ht="15">
      <c r="A76" s="327" t="s">
        <v>189</v>
      </c>
      <c r="B76" s="327" t="s">
        <v>793</v>
      </c>
      <c r="C76" s="327" t="s">
        <v>189</v>
      </c>
      <c r="D76" s="328"/>
      <c r="E76" s="329"/>
      <c r="F76" s="328"/>
      <c r="G76" s="329"/>
      <c r="H76" s="328"/>
      <c r="I76" s="328"/>
      <c r="J76" s="314"/>
      <c r="K76" s="314"/>
    </row>
    <row r="77" spans="1:11" ht="15">
      <c r="A77" s="317" t="s">
        <v>787</v>
      </c>
      <c r="B77" s="317" t="s">
        <v>795</v>
      </c>
      <c r="C77" s="317" t="s">
        <v>212</v>
      </c>
      <c r="D77" s="318">
        <v>34</v>
      </c>
      <c r="E77" s="332">
        <v>0</v>
      </c>
      <c r="F77" s="318">
        <f>D77*E77</f>
        <v>0</v>
      </c>
      <c r="G77" s="343"/>
      <c r="H77" s="318">
        <f>D77*G77</f>
        <v>0</v>
      </c>
      <c r="I77" s="318">
        <f>F77+H77</f>
        <v>0</v>
      </c>
      <c r="J77" s="314"/>
      <c r="K77" s="314"/>
    </row>
    <row r="78" spans="1:11" ht="15">
      <c r="A78" s="317" t="s">
        <v>789</v>
      </c>
      <c r="B78" s="317" t="s">
        <v>797</v>
      </c>
      <c r="C78" s="317" t="s">
        <v>212</v>
      </c>
      <c r="D78" s="318">
        <v>10</v>
      </c>
      <c r="E78" s="332">
        <v>0</v>
      </c>
      <c r="F78" s="318">
        <f>D78*E78</f>
        <v>0</v>
      </c>
      <c r="G78" s="343"/>
      <c r="H78" s="318">
        <f>D78*G78</f>
        <v>0</v>
      </c>
      <c r="I78" s="318">
        <f>F78+H78</f>
        <v>0</v>
      </c>
      <c r="J78" s="314"/>
      <c r="K78" s="314"/>
    </row>
    <row r="79" spans="1:11" ht="15">
      <c r="A79" s="317" t="s">
        <v>791</v>
      </c>
      <c r="B79" s="317" t="s">
        <v>799</v>
      </c>
      <c r="C79" s="317" t="s">
        <v>212</v>
      </c>
      <c r="D79" s="318">
        <v>2</v>
      </c>
      <c r="E79" s="332">
        <v>0</v>
      </c>
      <c r="F79" s="318">
        <f>D79*E79</f>
        <v>0</v>
      </c>
      <c r="G79" s="343"/>
      <c r="H79" s="318">
        <f>D79*G79</f>
        <v>0</v>
      </c>
      <c r="I79" s="318">
        <f>F79+H79</f>
        <v>0</v>
      </c>
      <c r="J79" s="314"/>
      <c r="K79" s="314"/>
    </row>
    <row r="80" spans="1:11" ht="15">
      <c r="A80" s="317" t="s">
        <v>794</v>
      </c>
      <c r="B80" s="317" t="s">
        <v>951</v>
      </c>
      <c r="C80" s="317" t="s">
        <v>212</v>
      </c>
      <c r="D80" s="318">
        <v>12</v>
      </c>
      <c r="E80" s="332">
        <v>0</v>
      </c>
      <c r="F80" s="318">
        <f>D80*E80</f>
        <v>0</v>
      </c>
      <c r="G80" s="343"/>
      <c r="H80" s="318">
        <f>D80*G80</f>
        <v>0</v>
      </c>
      <c r="I80" s="318">
        <f>F80+H80</f>
        <v>0</v>
      </c>
      <c r="J80" s="314"/>
      <c r="K80" s="314"/>
    </row>
    <row r="81" spans="1:11" ht="15">
      <c r="A81" s="317" t="s">
        <v>796</v>
      </c>
      <c r="B81" s="317" t="s">
        <v>803</v>
      </c>
      <c r="C81" s="317" t="s">
        <v>212</v>
      </c>
      <c r="D81" s="318">
        <v>2</v>
      </c>
      <c r="E81" s="332">
        <v>0</v>
      </c>
      <c r="F81" s="318">
        <f>D81*E81</f>
        <v>0</v>
      </c>
      <c r="G81" s="343"/>
      <c r="H81" s="318">
        <f>D81*G81</f>
        <v>0</v>
      </c>
      <c r="I81" s="318">
        <f>F81+H81</f>
        <v>0</v>
      </c>
      <c r="J81" s="314"/>
      <c r="K81" s="314"/>
    </row>
    <row r="82" spans="1:11" ht="15">
      <c r="A82" s="327" t="s">
        <v>189</v>
      </c>
      <c r="B82" s="327" t="s">
        <v>804</v>
      </c>
      <c r="C82" s="327" t="s">
        <v>189</v>
      </c>
      <c r="D82" s="328"/>
      <c r="E82" s="329"/>
      <c r="F82" s="328"/>
      <c r="G82" s="329"/>
      <c r="H82" s="328"/>
      <c r="I82" s="328"/>
      <c r="J82" s="314"/>
      <c r="K82" s="314"/>
    </row>
    <row r="83" spans="1:11" ht="15">
      <c r="A83" s="317" t="s">
        <v>798</v>
      </c>
      <c r="B83" s="317" t="s">
        <v>806</v>
      </c>
      <c r="C83" s="317" t="s">
        <v>212</v>
      </c>
      <c r="D83" s="318">
        <v>16</v>
      </c>
      <c r="E83" s="332">
        <v>0</v>
      </c>
      <c r="F83" s="318">
        <f>D83*E83</f>
        <v>0</v>
      </c>
      <c r="G83" s="343"/>
      <c r="H83" s="318">
        <f>D83*G83</f>
        <v>0</v>
      </c>
      <c r="I83" s="318">
        <f>F83+H83</f>
        <v>0</v>
      </c>
      <c r="J83" s="314"/>
      <c r="K83" s="314"/>
    </row>
    <row r="84" spans="1:11" ht="15">
      <c r="A84" s="327" t="s">
        <v>189</v>
      </c>
      <c r="B84" s="327" t="s">
        <v>809</v>
      </c>
      <c r="C84" s="327" t="s">
        <v>189</v>
      </c>
      <c r="D84" s="328"/>
      <c r="E84" s="329"/>
      <c r="F84" s="328"/>
      <c r="G84" s="329"/>
      <c r="H84" s="328"/>
      <c r="I84" s="328"/>
      <c r="J84" s="314"/>
      <c r="K84" s="314"/>
    </row>
    <row r="85" spans="1:11" ht="15">
      <c r="A85" s="317" t="s">
        <v>800</v>
      </c>
      <c r="B85" s="317" t="s">
        <v>811</v>
      </c>
      <c r="C85" s="317" t="s">
        <v>212</v>
      </c>
      <c r="D85" s="318">
        <v>20</v>
      </c>
      <c r="E85" s="343"/>
      <c r="F85" s="318">
        <f>D85*E85</f>
        <v>0</v>
      </c>
      <c r="G85" s="343"/>
      <c r="H85" s="318">
        <f>D85*G85</f>
        <v>0</v>
      </c>
      <c r="I85" s="318">
        <f>F85+H85</f>
        <v>0</v>
      </c>
      <c r="J85" s="314"/>
      <c r="K85" s="314"/>
    </row>
    <row r="86" spans="1:11" ht="15">
      <c r="A86" s="327" t="s">
        <v>189</v>
      </c>
      <c r="B86" s="327" t="s">
        <v>952</v>
      </c>
      <c r="C86" s="327" t="s">
        <v>189</v>
      </c>
      <c r="D86" s="328"/>
      <c r="E86" s="329"/>
      <c r="F86" s="328"/>
      <c r="G86" s="329"/>
      <c r="H86" s="328"/>
      <c r="I86" s="328"/>
      <c r="J86" s="314"/>
      <c r="K86" s="314"/>
    </row>
    <row r="87" spans="1:11" ht="15">
      <c r="A87" s="317" t="s">
        <v>802</v>
      </c>
      <c r="B87" s="317" t="s">
        <v>814</v>
      </c>
      <c r="C87" s="317" t="s">
        <v>212</v>
      </c>
      <c r="D87" s="318">
        <v>6</v>
      </c>
      <c r="E87" s="343"/>
      <c r="F87" s="318">
        <f>D87*E87</f>
        <v>0</v>
      </c>
      <c r="G87" s="343"/>
      <c r="H87" s="318">
        <f>D87*G87</f>
        <v>0</v>
      </c>
      <c r="I87" s="318">
        <f>F87+H87</f>
        <v>0</v>
      </c>
      <c r="J87" s="314"/>
      <c r="K87" s="314"/>
    </row>
    <row r="88" spans="1:11" ht="15">
      <c r="A88" s="317" t="s">
        <v>805</v>
      </c>
      <c r="B88" s="317" t="s">
        <v>816</v>
      </c>
      <c r="C88" s="317" t="s">
        <v>212</v>
      </c>
      <c r="D88" s="318">
        <v>21</v>
      </c>
      <c r="E88" s="343"/>
      <c r="F88" s="318">
        <f>D88*E88</f>
        <v>0</v>
      </c>
      <c r="G88" s="343"/>
      <c r="H88" s="318">
        <f>D88*G88</f>
        <v>0</v>
      </c>
      <c r="I88" s="318">
        <f>F88+H88</f>
        <v>0</v>
      </c>
      <c r="J88" s="314"/>
      <c r="K88" s="314"/>
    </row>
    <row r="89" spans="1:11" ht="15">
      <c r="A89" s="327" t="s">
        <v>189</v>
      </c>
      <c r="B89" s="327" t="s">
        <v>953</v>
      </c>
      <c r="C89" s="327" t="s">
        <v>189</v>
      </c>
      <c r="D89" s="328"/>
      <c r="E89" s="329"/>
      <c r="F89" s="328"/>
      <c r="G89" s="329"/>
      <c r="H89" s="328"/>
      <c r="I89" s="328"/>
      <c r="J89" s="314"/>
      <c r="K89" s="314"/>
    </row>
    <row r="90" spans="1:11" ht="15">
      <c r="A90" s="317" t="s">
        <v>807</v>
      </c>
      <c r="B90" s="317" t="s">
        <v>954</v>
      </c>
      <c r="C90" s="317" t="s">
        <v>212</v>
      </c>
      <c r="D90" s="318">
        <v>1</v>
      </c>
      <c r="E90" s="343"/>
      <c r="F90" s="318">
        <f>D90*E90</f>
        <v>0</v>
      </c>
      <c r="G90" s="343"/>
      <c r="H90" s="318">
        <f>D90*G90</f>
        <v>0</v>
      </c>
      <c r="I90" s="318">
        <f>F90+H90</f>
        <v>0</v>
      </c>
      <c r="J90" s="314"/>
      <c r="K90" s="314"/>
    </row>
    <row r="91" spans="1:11" ht="15">
      <c r="A91" s="327" t="s">
        <v>189</v>
      </c>
      <c r="B91" s="327" t="s">
        <v>817</v>
      </c>
      <c r="C91" s="327" t="s">
        <v>189</v>
      </c>
      <c r="D91" s="328"/>
      <c r="E91" s="329"/>
      <c r="F91" s="328"/>
      <c r="G91" s="329"/>
      <c r="H91" s="328"/>
      <c r="I91" s="328"/>
      <c r="J91" s="314"/>
      <c r="K91" s="314"/>
    </row>
    <row r="92" spans="1:11" ht="15">
      <c r="A92" s="317" t="s">
        <v>810</v>
      </c>
      <c r="B92" s="317" t="s">
        <v>819</v>
      </c>
      <c r="C92" s="317" t="s">
        <v>212</v>
      </c>
      <c r="D92" s="318">
        <v>7</v>
      </c>
      <c r="E92" s="343"/>
      <c r="F92" s="318">
        <f>D92*E92</f>
        <v>0</v>
      </c>
      <c r="G92" s="343"/>
      <c r="H92" s="318">
        <f>D92*G92</f>
        <v>0</v>
      </c>
      <c r="I92" s="318">
        <f>F92+H92</f>
        <v>0</v>
      </c>
      <c r="J92" s="314"/>
      <c r="K92" s="314"/>
    </row>
    <row r="93" spans="1:11" ht="15">
      <c r="A93" s="317" t="s">
        <v>813</v>
      </c>
      <c r="B93" s="317" t="s">
        <v>955</v>
      </c>
      <c r="C93" s="317" t="s">
        <v>212</v>
      </c>
      <c r="D93" s="318">
        <v>1</v>
      </c>
      <c r="E93" s="332"/>
      <c r="F93" s="318">
        <f>D93*E93</f>
        <v>0</v>
      </c>
      <c r="G93" s="343"/>
      <c r="H93" s="318">
        <f>D93*G93</f>
        <v>0</v>
      </c>
      <c r="I93" s="318">
        <f>F93+H93</f>
        <v>0</v>
      </c>
      <c r="J93" s="314"/>
      <c r="K93" s="314"/>
    </row>
    <row r="94" spans="1:11" ht="15">
      <c r="A94" s="327" t="s">
        <v>189</v>
      </c>
      <c r="B94" s="327" t="s">
        <v>956</v>
      </c>
      <c r="C94" s="327" t="s">
        <v>189</v>
      </c>
      <c r="D94" s="328"/>
      <c r="E94" s="329"/>
      <c r="F94" s="328"/>
      <c r="G94" s="329"/>
      <c r="H94" s="328"/>
      <c r="I94" s="328"/>
      <c r="J94" s="314"/>
      <c r="K94" s="314"/>
    </row>
    <row r="95" spans="1:11" ht="15">
      <c r="A95" s="317" t="s">
        <v>815</v>
      </c>
      <c r="B95" s="317" t="s">
        <v>822</v>
      </c>
      <c r="C95" s="317" t="s">
        <v>212</v>
      </c>
      <c r="D95" s="318">
        <v>6</v>
      </c>
      <c r="E95" s="343"/>
      <c r="F95" s="318">
        <f>D95*E95</f>
        <v>0</v>
      </c>
      <c r="G95" s="343"/>
      <c r="H95" s="318">
        <f>D95*G95</f>
        <v>0</v>
      </c>
      <c r="I95" s="318">
        <f>F95+H95</f>
        <v>0</v>
      </c>
      <c r="J95" s="314"/>
      <c r="K95" s="314"/>
    </row>
    <row r="96" spans="1:11" ht="15">
      <c r="A96" s="327" t="s">
        <v>189</v>
      </c>
      <c r="B96" s="327" t="s">
        <v>823</v>
      </c>
      <c r="C96" s="327" t="s">
        <v>189</v>
      </c>
      <c r="D96" s="328"/>
      <c r="E96" s="329"/>
      <c r="F96" s="328"/>
      <c r="G96" s="329"/>
      <c r="H96" s="328"/>
      <c r="I96" s="328"/>
      <c r="J96" s="314"/>
      <c r="K96" s="314"/>
    </row>
    <row r="97" spans="1:11" ht="15">
      <c r="A97" s="317" t="s">
        <v>818</v>
      </c>
      <c r="B97" s="317" t="s">
        <v>825</v>
      </c>
      <c r="C97" s="317" t="s">
        <v>212</v>
      </c>
      <c r="D97" s="318">
        <v>5</v>
      </c>
      <c r="E97" s="343"/>
      <c r="F97" s="318">
        <f>D97*E97</f>
        <v>0</v>
      </c>
      <c r="G97" s="343"/>
      <c r="H97" s="318">
        <f>D97*G97</f>
        <v>0</v>
      </c>
      <c r="I97" s="318">
        <f>F97+H97</f>
        <v>0</v>
      </c>
      <c r="J97" s="314"/>
      <c r="K97" s="314"/>
    </row>
    <row r="98" spans="1:11" ht="15">
      <c r="A98" s="317" t="s">
        <v>821</v>
      </c>
      <c r="B98" s="317" t="s">
        <v>957</v>
      </c>
      <c r="C98" s="317" t="s">
        <v>212</v>
      </c>
      <c r="D98" s="318">
        <v>2</v>
      </c>
      <c r="E98" s="343"/>
      <c r="F98" s="318">
        <f>D98*E98</f>
        <v>0</v>
      </c>
      <c r="G98" s="343"/>
      <c r="H98" s="318">
        <f>D98*G98</f>
        <v>0</v>
      </c>
      <c r="I98" s="318">
        <f>F98+H98</f>
        <v>0</v>
      </c>
      <c r="J98" s="314"/>
      <c r="K98" s="314"/>
    </row>
    <row r="99" spans="1:11" ht="15">
      <c r="A99" s="327" t="s">
        <v>189</v>
      </c>
      <c r="B99" s="327" t="s">
        <v>826</v>
      </c>
      <c r="C99" s="327" t="s">
        <v>189</v>
      </c>
      <c r="D99" s="328"/>
      <c r="E99" s="329"/>
      <c r="F99" s="328"/>
      <c r="G99" s="329"/>
      <c r="H99" s="328"/>
      <c r="I99" s="328"/>
      <c r="J99" s="314"/>
      <c r="K99" s="314"/>
    </row>
    <row r="100" spans="1:11" ht="15">
      <c r="A100" s="317" t="s">
        <v>824</v>
      </c>
      <c r="B100" s="317" t="s">
        <v>828</v>
      </c>
      <c r="C100" s="317" t="s">
        <v>212</v>
      </c>
      <c r="D100" s="318">
        <v>100</v>
      </c>
      <c r="E100" s="343"/>
      <c r="F100" s="318">
        <f aca="true" t="shared" si="6" ref="F100:F105">D100*E100</f>
        <v>0</v>
      </c>
      <c r="G100" s="343"/>
      <c r="H100" s="318">
        <f aca="true" t="shared" si="7" ref="H100:H105">D100*G100</f>
        <v>0</v>
      </c>
      <c r="I100" s="318">
        <f aca="true" t="shared" si="8" ref="I100:I105">F100+H100</f>
        <v>0</v>
      </c>
      <c r="J100" s="314"/>
      <c r="K100" s="314"/>
    </row>
    <row r="101" spans="1:11" ht="15">
      <c r="A101" s="317" t="s">
        <v>827</v>
      </c>
      <c r="B101" s="317" t="s">
        <v>830</v>
      </c>
      <c r="C101" s="317" t="s">
        <v>212</v>
      </c>
      <c r="D101" s="318">
        <v>100</v>
      </c>
      <c r="E101" s="343"/>
      <c r="F101" s="318">
        <f t="shared" si="6"/>
        <v>0</v>
      </c>
      <c r="G101" s="343"/>
      <c r="H101" s="318">
        <f t="shared" si="7"/>
        <v>0</v>
      </c>
      <c r="I101" s="318">
        <f t="shared" si="8"/>
        <v>0</v>
      </c>
      <c r="J101" s="314"/>
      <c r="K101" s="314"/>
    </row>
    <row r="102" spans="1:11" ht="15">
      <c r="A102" s="317" t="s">
        <v>829</v>
      </c>
      <c r="B102" s="317" t="s">
        <v>832</v>
      </c>
      <c r="C102" s="317" t="s">
        <v>212</v>
      </c>
      <c r="D102" s="318">
        <v>60</v>
      </c>
      <c r="E102" s="343"/>
      <c r="F102" s="318">
        <f t="shared" si="6"/>
        <v>0</v>
      </c>
      <c r="G102" s="343"/>
      <c r="H102" s="318">
        <f t="shared" si="7"/>
        <v>0</v>
      </c>
      <c r="I102" s="318">
        <f t="shared" si="8"/>
        <v>0</v>
      </c>
      <c r="J102" s="314"/>
      <c r="K102" s="314"/>
    </row>
    <row r="103" spans="1:11" ht="15">
      <c r="A103" s="317" t="s">
        <v>831</v>
      </c>
      <c r="B103" s="317" t="s">
        <v>834</v>
      </c>
      <c r="C103" s="317" t="s">
        <v>212</v>
      </c>
      <c r="D103" s="318">
        <v>60</v>
      </c>
      <c r="E103" s="343"/>
      <c r="F103" s="318">
        <f t="shared" si="6"/>
        <v>0</v>
      </c>
      <c r="G103" s="343"/>
      <c r="H103" s="318">
        <f t="shared" si="7"/>
        <v>0</v>
      </c>
      <c r="I103" s="318">
        <f t="shared" si="8"/>
        <v>0</v>
      </c>
      <c r="J103" s="314"/>
      <c r="K103" s="314"/>
    </row>
    <row r="104" spans="1:11" ht="15">
      <c r="A104" s="317" t="s">
        <v>833</v>
      </c>
      <c r="B104" s="317" t="s">
        <v>836</v>
      </c>
      <c r="C104" s="317" t="s">
        <v>212</v>
      </c>
      <c r="D104" s="318">
        <v>200</v>
      </c>
      <c r="E104" s="343"/>
      <c r="F104" s="318">
        <f t="shared" si="6"/>
        <v>0</v>
      </c>
      <c r="G104" s="343"/>
      <c r="H104" s="318">
        <f t="shared" si="7"/>
        <v>0</v>
      </c>
      <c r="I104" s="318">
        <f t="shared" si="8"/>
        <v>0</v>
      </c>
      <c r="J104" s="314"/>
      <c r="K104" s="314"/>
    </row>
    <row r="105" spans="1:11" ht="15">
      <c r="A105" s="317" t="s">
        <v>835</v>
      </c>
      <c r="B105" s="317" t="s">
        <v>838</v>
      </c>
      <c r="C105" s="317" t="s">
        <v>212</v>
      </c>
      <c r="D105" s="318">
        <v>100</v>
      </c>
      <c r="E105" s="343"/>
      <c r="F105" s="318">
        <f t="shared" si="6"/>
        <v>0</v>
      </c>
      <c r="G105" s="343"/>
      <c r="H105" s="318">
        <f t="shared" si="7"/>
        <v>0</v>
      </c>
      <c r="I105" s="318">
        <f t="shared" si="8"/>
        <v>0</v>
      </c>
      <c r="J105" s="314"/>
      <c r="K105" s="314"/>
    </row>
    <row r="106" spans="1:11" ht="15">
      <c r="A106" s="327" t="s">
        <v>189</v>
      </c>
      <c r="B106" s="327" t="s">
        <v>839</v>
      </c>
      <c r="C106" s="327" t="s">
        <v>189</v>
      </c>
      <c r="D106" s="328"/>
      <c r="E106" s="329"/>
      <c r="F106" s="328"/>
      <c r="G106" s="329"/>
      <c r="H106" s="328"/>
      <c r="I106" s="328"/>
      <c r="J106" s="314"/>
      <c r="K106" s="314"/>
    </row>
    <row r="107" spans="1:11" ht="15">
      <c r="A107" s="317" t="s">
        <v>837</v>
      </c>
      <c r="B107" s="317" t="s">
        <v>841</v>
      </c>
      <c r="C107" s="317" t="s">
        <v>212</v>
      </c>
      <c r="D107" s="318">
        <v>20</v>
      </c>
      <c r="E107" s="343"/>
      <c r="F107" s="318">
        <f>D107*E107</f>
        <v>0</v>
      </c>
      <c r="G107" s="343"/>
      <c r="H107" s="318">
        <f>D107*G107</f>
        <v>0</v>
      </c>
      <c r="I107" s="318">
        <f>F107+H107</f>
        <v>0</v>
      </c>
      <c r="J107" s="314"/>
      <c r="K107" s="314"/>
    </row>
    <row r="108" spans="1:11" ht="15">
      <c r="A108" s="327" t="s">
        <v>189</v>
      </c>
      <c r="B108" s="327" t="s">
        <v>958</v>
      </c>
      <c r="C108" s="327" t="s">
        <v>189</v>
      </c>
      <c r="D108" s="328"/>
      <c r="E108" s="329"/>
      <c r="F108" s="328"/>
      <c r="G108" s="329"/>
      <c r="H108" s="328"/>
      <c r="I108" s="328"/>
      <c r="J108" s="314"/>
      <c r="K108" s="314"/>
    </row>
    <row r="109" spans="1:11" ht="15">
      <c r="A109" s="317" t="s">
        <v>840</v>
      </c>
      <c r="B109" s="317" t="s">
        <v>959</v>
      </c>
      <c r="C109" s="317" t="s">
        <v>212</v>
      </c>
      <c r="D109" s="318">
        <v>1</v>
      </c>
      <c r="E109" s="343"/>
      <c r="F109" s="318">
        <f>D109*E109</f>
        <v>0</v>
      </c>
      <c r="G109" s="343"/>
      <c r="H109" s="318">
        <f>D109*G109</f>
        <v>0</v>
      </c>
      <c r="I109" s="318">
        <f>F109+H109</f>
        <v>0</v>
      </c>
      <c r="J109" s="314"/>
      <c r="K109" s="314"/>
    </row>
    <row r="110" spans="1:11" ht="15">
      <c r="A110" s="327" t="s">
        <v>189</v>
      </c>
      <c r="B110" s="327" t="s">
        <v>960</v>
      </c>
      <c r="C110" s="327" t="s">
        <v>189</v>
      </c>
      <c r="D110" s="328"/>
      <c r="E110" s="329"/>
      <c r="F110" s="328"/>
      <c r="G110" s="329"/>
      <c r="H110" s="328"/>
      <c r="I110" s="328"/>
      <c r="J110" s="314"/>
      <c r="K110" s="314"/>
    </row>
    <row r="111" spans="1:11" ht="15">
      <c r="A111" s="317" t="s">
        <v>843</v>
      </c>
      <c r="B111" s="317" t="s">
        <v>961</v>
      </c>
      <c r="C111" s="317" t="s">
        <v>212</v>
      </c>
      <c r="D111" s="318">
        <v>1</v>
      </c>
      <c r="E111" s="343"/>
      <c r="F111" s="318">
        <f>D111*E111</f>
        <v>0</v>
      </c>
      <c r="G111" s="343"/>
      <c r="H111" s="318">
        <f>D111*G111</f>
        <v>0</v>
      </c>
      <c r="I111" s="318">
        <f>F111+H111</f>
        <v>0</v>
      </c>
      <c r="J111" s="314"/>
      <c r="K111" s="314"/>
    </row>
    <row r="112" spans="1:11" ht="15">
      <c r="A112" s="327" t="s">
        <v>189</v>
      </c>
      <c r="B112" s="327" t="s">
        <v>962</v>
      </c>
      <c r="C112" s="327" t="s">
        <v>189</v>
      </c>
      <c r="D112" s="328"/>
      <c r="E112" s="329"/>
      <c r="F112" s="328"/>
      <c r="G112" s="329"/>
      <c r="H112" s="328"/>
      <c r="I112" s="328"/>
      <c r="J112" s="314"/>
      <c r="K112" s="314"/>
    </row>
    <row r="113" spans="1:11" ht="15">
      <c r="A113" s="317" t="s">
        <v>846</v>
      </c>
      <c r="B113" s="317" t="s">
        <v>963</v>
      </c>
      <c r="C113" s="317" t="s">
        <v>212</v>
      </c>
      <c r="D113" s="318">
        <v>1</v>
      </c>
      <c r="E113" s="343"/>
      <c r="F113" s="318">
        <f>D113*E113</f>
        <v>0</v>
      </c>
      <c r="G113" s="343"/>
      <c r="H113" s="318">
        <f>D113*G113</f>
        <v>0</v>
      </c>
      <c r="I113" s="318">
        <f>F113+H113</f>
        <v>0</v>
      </c>
      <c r="J113" s="314"/>
      <c r="K113" s="314"/>
    </row>
    <row r="114" spans="1:11" ht="15">
      <c r="A114" s="327" t="s">
        <v>189</v>
      </c>
      <c r="B114" s="327" t="s">
        <v>964</v>
      </c>
      <c r="C114" s="327" t="s">
        <v>189</v>
      </c>
      <c r="D114" s="328"/>
      <c r="E114" s="329"/>
      <c r="F114" s="328"/>
      <c r="G114" s="329"/>
      <c r="H114" s="328"/>
      <c r="I114" s="328"/>
      <c r="J114" s="314"/>
      <c r="K114" s="314"/>
    </row>
    <row r="115" spans="1:11" ht="15">
      <c r="A115" s="317" t="s">
        <v>848</v>
      </c>
      <c r="B115" s="317" t="s">
        <v>963</v>
      </c>
      <c r="C115" s="317" t="s">
        <v>212</v>
      </c>
      <c r="D115" s="318">
        <v>1</v>
      </c>
      <c r="E115" s="343"/>
      <c r="F115" s="318">
        <f>D115*E115</f>
        <v>0</v>
      </c>
      <c r="G115" s="343"/>
      <c r="H115" s="318">
        <f>D115*G115</f>
        <v>0</v>
      </c>
      <c r="I115" s="318">
        <f>F115+H115</f>
        <v>0</v>
      </c>
      <c r="J115" s="314"/>
      <c r="K115" s="314"/>
    </row>
    <row r="116" spans="1:11" ht="15">
      <c r="A116" s="327" t="s">
        <v>189</v>
      </c>
      <c r="B116" s="327" t="s">
        <v>842</v>
      </c>
      <c r="C116" s="327" t="s">
        <v>189</v>
      </c>
      <c r="D116" s="328"/>
      <c r="E116" s="329"/>
      <c r="F116" s="328"/>
      <c r="G116" s="329"/>
      <c r="H116" s="328"/>
      <c r="I116" s="328"/>
      <c r="J116" s="314"/>
      <c r="K116" s="314"/>
    </row>
    <row r="117" spans="1:11" ht="15">
      <c r="A117" s="317" t="s">
        <v>851</v>
      </c>
      <c r="B117" s="317" t="s">
        <v>844</v>
      </c>
      <c r="C117" s="317" t="s">
        <v>212</v>
      </c>
      <c r="D117" s="318">
        <v>3</v>
      </c>
      <c r="E117" s="343"/>
      <c r="F117" s="318">
        <f>D117*E117</f>
        <v>0</v>
      </c>
      <c r="G117" s="343"/>
      <c r="H117" s="318">
        <f>D117*G117</f>
        <v>0</v>
      </c>
      <c r="I117" s="318">
        <f>F117+H117</f>
        <v>0</v>
      </c>
      <c r="J117" s="314"/>
      <c r="K117" s="314"/>
    </row>
    <row r="118" spans="1:11" ht="15">
      <c r="A118" s="327" t="s">
        <v>189</v>
      </c>
      <c r="B118" s="327" t="s">
        <v>845</v>
      </c>
      <c r="C118" s="327" t="s">
        <v>189</v>
      </c>
      <c r="D118" s="328"/>
      <c r="E118" s="329"/>
      <c r="F118" s="328"/>
      <c r="G118" s="329"/>
      <c r="H118" s="328"/>
      <c r="I118" s="328">
        <f>F118+H118</f>
        <v>0</v>
      </c>
      <c r="J118" s="314"/>
      <c r="K118" s="314"/>
    </row>
    <row r="119" spans="1:11" ht="15">
      <c r="A119" s="317" t="s">
        <v>853</v>
      </c>
      <c r="B119" s="317" t="s">
        <v>847</v>
      </c>
      <c r="C119" s="317" t="s">
        <v>212</v>
      </c>
      <c r="D119" s="318">
        <v>6</v>
      </c>
      <c r="E119" s="343"/>
      <c r="F119" s="318">
        <f>D119*E119</f>
        <v>0</v>
      </c>
      <c r="G119" s="343"/>
      <c r="H119" s="318">
        <f>D119*G119</f>
        <v>0</v>
      </c>
      <c r="I119" s="318">
        <f>F119+H119</f>
        <v>0</v>
      </c>
      <c r="J119" s="314"/>
      <c r="K119" s="314"/>
    </row>
    <row r="120" spans="1:11" ht="15">
      <c r="A120" s="317" t="s">
        <v>856</v>
      </c>
      <c r="B120" s="317" t="s">
        <v>849</v>
      </c>
      <c r="C120" s="317" t="s">
        <v>212</v>
      </c>
      <c r="D120" s="318">
        <v>7</v>
      </c>
      <c r="E120" s="343"/>
      <c r="F120" s="318">
        <f>D120*E120</f>
        <v>0</v>
      </c>
      <c r="G120" s="343"/>
      <c r="H120" s="318">
        <f>D120*G120</f>
        <v>0</v>
      </c>
      <c r="I120" s="318">
        <f>F120+H120</f>
        <v>0</v>
      </c>
      <c r="J120" s="314"/>
      <c r="K120" s="314"/>
    </row>
    <row r="121" spans="1:11" ht="15">
      <c r="A121" s="327" t="s">
        <v>189</v>
      </c>
      <c r="B121" s="327" t="s">
        <v>965</v>
      </c>
      <c r="C121" s="327" t="s">
        <v>189</v>
      </c>
      <c r="D121" s="328"/>
      <c r="E121" s="329"/>
      <c r="F121" s="328"/>
      <c r="G121" s="329"/>
      <c r="H121" s="328"/>
      <c r="I121" s="328"/>
      <c r="J121" s="314"/>
      <c r="K121" s="314"/>
    </row>
    <row r="122" spans="1:11" ht="15">
      <c r="A122" s="317" t="s">
        <v>860</v>
      </c>
      <c r="B122" s="317" t="s">
        <v>966</v>
      </c>
      <c r="C122" s="317" t="s">
        <v>212</v>
      </c>
      <c r="D122" s="318">
        <v>1</v>
      </c>
      <c r="E122" s="332">
        <v>0</v>
      </c>
      <c r="F122" s="318">
        <f>D122*E122</f>
        <v>0</v>
      </c>
      <c r="G122" s="343"/>
      <c r="H122" s="318">
        <f>D122*G122</f>
        <v>0</v>
      </c>
      <c r="I122" s="318">
        <f>F122+H122</f>
        <v>0</v>
      </c>
      <c r="J122" s="314"/>
      <c r="K122" s="314"/>
    </row>
    <row r="123" spans="1:11" ht="15">
      <c r="A123" s="327" t="s">
        <v>189</v>
      </c>
      <c r="B123" s="327" t="s">
        <v>850</v>
      </c>
      <c r="C123" s="327" t="s">
        <v>189</v>
      </c>
      <c r="D123" s="328"/>
      <c r="E123" s="329"/>
      <c r="F123" s="328"/>
      <c r="G123" s="329"/>
      <c r="H123" s="328"/>
      <c r="I123" s="328"/>
      <c r="J123" s="314"/>
      <c r="K123" s="314"/>
    </row>
    <row r="124" spans="1:11" ht="15">
      <c r="A124" s="317" t="s">
        <v>863</v>
      </c>
      <c r="B124" s="317" t="s">
        <v>967</v>
      </c>
      <c r="C124" s="317" t="s">
        <v>212</v>
      </c>
      <c r="D124" s="318">
        <v>1</v>
      </c>
      <c r="E124" s="332">
        <v>0</v>
      </c>
      <c r="F124" s="318">
        <f>D124*E124</f>
        <v>0</v>
      </c>
      <c r="G124" s="343"/>
      <c r="H124" s="318">
        <f>D124*G124</f>
        <v>0</v>
      </c>
      <c r="I124" s="318">
        <f>F124+H124</f>
        <v>0</v>
      </c>
      <c r="J124" s="314"/>
      <c r="K124" s="314"/>
    </row>
    <row r="125" spans="1:11" ht="15">
      <c r="A125" s="317" t="s">
        <v>865</v>
      </c>
      <c r="B125" s="317" t="s">
        <v>854</v>
      </c>
      <c r="C125" s="317" t="s">
        <v>212</v>
      </c>
      <c r="D125" s="318">
        <v>7</v>
      </c>
      <c r="E125" s="332">
        <v>0</v>
      </c>
      <c r="F125" s="318">
        <f>D125*E125</f>
        <v>0</v>
      </c>
      <c r="G125" s="343"/>
      <c r="H125" s="318">
        <f>D125*G125</f>
        <v>0</v>
      </c>
      <c r="I125" s="318">
        <f>F125+H125</f>
        <v>0</v>
      </c>
      <c r="J125" s="314"/>
      <c r="K125" s="314"/>
    </row>
    <row r="126" spans="1:11" ht="15">
      <c r="A126" s="327" t="s">
        <v>189</v>
      </c>
      <c r="B126" s="327" t="s">
        <v>859</v>
      </c>
      <c r="C126" s="327" t="s">
        <v>189</v>
      </c>
      <c r="D126" s="328"/>
      <c r="E126" s="329"/>
      <c r="F126" s="328"/>
      <c r="G126" s="329"/>
      <c r="H126" s="328"/>
      <c r="I126" s="328"/>
      <c r="J126" s="314"/>
      <c r="K126" s="314"/>
    </row>
    <row r="127" spans="1:11" ht="15">
      <c r="A127" s="317" t="s">
        <v>868</v>
      </c>
      <c r="B127" s="317" t="s">
        <v>861</v>
      </c>
      <c r="C127" s="317" t="s">
        <v>218</v>
      </c>
      <c r="D127" s="318">
        <v>40</v>
      </c>
      <c r="E127" s="332">
        <v>0</v>
      </c>
      <c r="F127" s="318">
        <f>D127*E127</f>
        <v>0</v>
      </c>
      <c r="G127" s="343"/>
      <c r="H127" s="318">
        <f>D127*G127</f>
        <v>0</v>
      </c>
      <c r="I127" s="318">
        <f>F127+H127</f>
        <v>0</v>
      </c>
      <c r="J127" s="314"/>
      <c r="K127" s="314"/>
    </row>
    <row r="128" spans="1:11" ht="15">
      <c r="A128" s="334" t="s">
        <v>189</v>
      </c>
      <c r="B128" s="334" t="s">
        <v>862</v>
      </c>
      <c r="C128" s="334" t="s">
        <v>189</v>
      </c>
      <c r="D128" s="335"/>
      <c r="E128" s="336"/>
      <c r="F128" s="335"/>
      <c r="G128" s="336"/>
      <c r="H128" s="335"/>
      <c r="I128" s="335"/>
      <c r="J128" s="314"/>
      <c r="K128" s="314"/>
    </row>
    <row r="129" spans="1:11" ht="15">
      <c r="A129" s="317" t="s">
        <v>870</v>
      </c>
      <c r="B129" s="317" t="s">
        <v>864</v>
      </c>
      <c r="C129" s="317" t="s">
        <v>218</v>
      </c>
      <c r="D129" s="318">
        <v>28</v>
      </c>
      <c r="E129" s="332">
        <v>0</v>
      </c>
      <c r="F129" s="318">
        <f>D129*E129</f>
        <v>0</v>
      </c>
      <c r="G129" s="343"/>
      <c r="H129" s="318">
        <f>D129*G129</f>
        <v>0</v>
      </c>
      <c r="I129" s="318">
        <f>F129+H129</f>
        <v>0</v>
      </c>
      <c r="J129" s="314"/>
      <c r="K129" s="314"/>
    </row>
    <row r="130" spans="1:11" ht="15">
      <c r="A130" s="317" t="s">
        <v>872</v>
      </c>
      <c r="B130" s="317" t="s">
        <v>866</v>
      </c>
      <c r="C130" s="317" t="s">
        <v>218</v>
      </c>
      <c r="D130" s="318">
        <v>16</v>
      </c>
      <c r="E130" s="332">
        <v>0</v>
      </c>
      <c r="F130" s="318">
        <f>D130*E130</f>
        <v>0</v>
      </c>
      <c r="G130" s="343"/>
      <c r="H130" s="318">
        <f>D130*G130</f>
        <v>0</v>
      </c>
      <c r="I130" s="318">
        <f>F130+H130</f>
        <v>0</v>
      </c>
      <c r="J130" s="314"/>
      <c r="K130" s="314"/>
    </row>
    <row r="131" spans="1:11" ht="15">
      <c r="A131" s="327" t="s">
        <v>189</v>
      </c>
      <c r="B131" s="327" t="s">
        <v>968</v>
      </c>
      <c r="C131" s="327" t="s">
        <v>189</v>
      </c>
      <c r="D131" s="328"/>
      <c r="E131" s="329"/>
      <c r="F131" s="328"/>
      <c r="G131" s="329"/>
      <c r="H131" s="328"/>
      <c r="I131" s="328"/>
      <c r="J131" s="314"/>
      <c r="K131" s="314"/>
    </row>
    <row r="132" spans="1:11" ht="15">
      <c r="A132" s="317" t="s">
        <v>874</v>
      </c>
      <c r="B132" s="317" t="s">
        <v>969</v>
      </c>
      <c r="C132" s="317" t="s">
        <v>115</v>
      </c>
      <c r="D132" s="318">
        <v>2</v>
      </c>
      <c r="E132" s="343"/>
      <c r="F132" s="318">
        <f>D132*E132</f>
        <v>0</v>
      </c>
      <c r="G132" s="343"/>
      <c r="H132" s="318">
        <f>D132*G132</f>
        <v>0</v>
      </c>
      <c r="I132" s="318">
        <f>F132+H132</f>
        <v>0</v>
      </c>
      <c r="J132" s="314"/>
      <c r="K132" s="314"/>
    </row>
    <row r="133" spans="1:11" ht="15">
      <c r="A133" s="334" t="s">
        <v>189</v>
      </c>
      <c r="B133" s="334" t="s">
        <v>867</v>
      </c>
      <c r="C133" s="334" t="s">
        <v>189</v>
      </c>
      <c r="D133" s="335"/>
      <c r="E133" s="336"/>
      <c r="F133" s="335"/>
      <c r="G133" s="336"/>
      <c r="H133" s="335"/>
      <c r="I133" s="335"/>
      <c r="J133" s="314"/>
      <c r="K133" s="314"/>
    </row>
    <row r="134" spans="1:11" ht="15">
      <c r="A134" s="317" t="s">
        <v>876</v>
      </c>
      <c r="B134" s="317" t="s">
        <v>869</v>
      </c>
      <c r="C134" s="317" t="s">
        <v>218</v>
      </c>
      <c r="D134" s="318">
        <v>12</v>
      </c>
      <c r="E134" s="332">
        <v>0</v>
      </c>
      <c r="F134" s="318">
        <f aca="true" t="shared" si="9" ref="F134:F139">D134*E134</f>
        <v>0</v>
      </c>
      <c r="G134" s="343"/>
      <c r="H134" s="318">
        <f aca="true" t="shared" si="10" ref="H134:H139">D134*G134</f>
        <v>0</v>
      </c>
      <c r="I134" s="318">
        <f aca="true" t="shared" si="11" ref="I134:I139">F134+H134</f>
        <v>0</v>
      </c>
      <c r="J134" s="314"/>
      <c r="K134" s="314"/>
    </row>
    <row r="135" spans="1:11" ht="15">
      <c r="A135" s="317" t="s">
        <v>878</v>
      </c>
      <c r="B135" s="317" t="s">
        <v>871</v>
      </c>
      <c r="C135" s="317" t="s">
        <v>218</v>
      </c>
      <c r="D135" s="318">
        <v>20</v>
      </c>
      <c r="E135" s="332">
        <v>0</v>
      </c>
      <c r="F135" s="318">
        <f t="shared" si="9"/>
        <v>0</v>
      </c>
      <c r="G135" s="343"/>
      <c r="H135" s="318">
        <f t="shared" si="10"/>
        <v>0</v>
      </c>
      <c r="I135" s="318">
        <f t="shared" si="11"/>
        <v>0</v>
      </c>
      <c r="J135" s="314"/>
      <c r="K135" s="314"/>
    </row>
    <row r="136" spans="1:11" ht="15">
      <c r="A136" s="317" t="s">
        <v>881</v>
      </c>
      <c r="B136" s="317" t="s">
        <v>873</v>
      </c>
      <c r="C136" s="317" t="s">
        <v>218</v>
      </c>
      <c r="D136" s="318">
        <v>40</v>
      </c>
      <c r="E136" s="332">
        <v>0</v>
      </c>
      <c r="F136" s="318">
        <f t="shared" si="9"/>
        <v>0</v>
      </c>
      <c r="G136" s="343"/>
      <c r="H136" s="318">
        <f t="shared" si="10"/>
        <v>0</v>
      </c>
      <c r="I136" s="318">
        <f t="shared" si="11"/>
        <v>0</v>
      </c>
      <c r="J136" s="314"/>
      <c r="K136" s="314"/>
    </row>
    <row r="137" spans="1:11" ht="15">
      <c r="A137" s="317" t="s">
        <v>884</v>
      </c>
      <c r="B137" s="317" t="s">
        <v>875</v>
      </c>
      <c r="C137" s="317" t="s">
        <v>218</v>
      </c>
      <c r="D137" s="318">
        <v>10</v>
      </c>
      <c r="E137" s="332">
        <v>0</v>
      </c>
      <c r="F137" s="318">
        <f t="shared" si="9"/>
        <v>0</v>
      </c>
      <c r="G137" s="343"/>
      <c r="H137" s="318">
        <f t="shared" si="10"/>
        <v>0</v>
      </c>
      <c r="I137" s="318">
        <f t="shared" si="11"/>
        <v>0</v>
      </c>
      <c r="J137" s="314"/>
      <c r="K137" s="314"/>
    </row>
    <row r="138" spans="1:11" ht="15">
      <c r="A138" s="317" t="s">
        <v>886</v>
      </c>
      <c r="B138" s="317" t="s">
        <v>877</v>
      </c>
      <c r="C138" s="317" t="s">
        <v>218</v>
      </c>
      <c r="D138" s="318">
        <v>10</v>
      </c>
      <c r="E138" s="332">
        <v>0</v>
      </c>
      <c r="F138" s="318">
        <f t="shared" si="9"/>
        <v>0</v>
      </c>
      <c r="G138" s="343"/>
      <c r="H138" s="318">
        <f t="shared" si="10"/>
        <v>0</v>
      </c>
      <c r="I138" s="318">
        <f t="shared" si="11"/>
        <v>0</v>
      </c>
      <c r="J138" s="314"/>
      <c r="K138" s="314"/>
    </row>
    <row r="139" spans="1:11" ht="15">
      <c r="A139" s="317" t="s">
        <v>891</v>
      </c>
      <c r="B139" s="317" t="s">
        <v>879</v>
      </c>
      <c r="C139" s="317" t="s">
        <v>218</v>
      </c>
      <c r="D139" s="318">
        <v>20</v>
      </c>
      <c r="E139" s="332">
        <v>0</v>
      </c>
      <c r="F139" s="318">
        <f t="shared" si="9"/>
        <v>0</v>
      </c>
      <c r="G139" s="343"/>
      <c r="H139" s="318">
        <f t="shared" si="10"/>
        <v>0</v>
      </c>
      <c r="I139" s="318">
        <f t="shared" si="11"/>
        <v>0</v>
      </c>
      <c r="J139" s="314"/>
      <c r="K139" s="314"/>
    </row>
    <row r="140" spans="1:11" ht="15">
      <c r="A140" s="327" t="s">
        <v>189</v>
      </c>
      <c r="B140" s="327" t="s">
        <v>880</v>
      </c>
      <c r="C140" s="327" t="s">
        <v>189</v>
      </c>
      <c r="D140" s="328"/>
      <c r="E140" s="329"/>
      <c r="F140" s="328"/>
      <c r="G140" s="329"/>
      <c r="H140" s="328"/>
      <c r="I140" s="328"/>
      <c r="J140" s="314"/>
      <c r="K140" s="314"/>
    </row>
    <row r="141" spans="1:11" ht="15">
      <c r="A141" s="317" t="s">
        <v>895</v>
      </c>
      <c r="B141" s="317" t="s">
        <v>882</v>
      </c>
      <c r="C141" s="317" t="s">
        <v>218</v>
      </c>
      <c r="D141" s="318">
        <v>16</v>
      </c>
      <c r="E141" s="332">
        <v>0</v>
      </c>
      <c r="F141" s="318">
        <f>D141*E141</f>
        <v>0</v>
      </c>
      <c r="G141" s="343"/>
      <c r="H141" s="318">
        <f>D141*G141</f>
        <v>0</v>
      </c>
      <c r="I141" s="318">
        <f>F141+H141</f>
        <v>0</v>
      </c>
      <c r="J141" s="314"/>
      <c r="K141" s="314"/>
    </row>
    <row r="142" spans="1:11" ht="15">
      <c r="A142" s="327" t="s">
        <v>189</v>
      </c>
      <c r="B142" s="327" t="s">
        <v>883</v>
      </c>
      <c r="C142" s="327" t="s">
        <v>189</v>
      </c>
      <c r="D142" s="328"/>
      <c r="E142" s="329"/>
      <c r="F142" s="328"/>
      <c r="G142" s="329"/>
      <c r="H142" s="328"/>
      <c r="I142" s="328"/>
      <c r="J142" s="314"/>
      <c r="K142" s="314"/>
    </row>
    <row r="143" spans="1:11" ht="15">
      <c r="A143" s="317" t="s">
        <v>178</v>
      </c>
      <c r="B143" s="317" t="s">
        <v>885</v>
      </c>
      <c r="C143" s="317" t="s">
        <v>218</v>
      </c>
      <c r="D143" s="318">
        <v>2</v>
      </c>
      <c r="E143" s="332">
        <v>0</v>
      </c>
      <c r="F143" s="318">
        <f>D143*E143</f>
        <v>0</v>
      </c>
      <c r="G143" s="343"/>
      <c r="H143" s="318">
        <f>D143*G143</f>
        <v>0</v>
      </c>
      <c r="I143" s="318">
        <f>F143+H143</f>
        <v>0</v>
      </c>
      <c r="J143" s="314"/>
      <c r="K143" s="314"/>
    </row>
    <row r="144" spans="1:11" ht="15">
      <c r="A144" s="317" t="s">
        <v>200</v>
      </c>
      <c r="B144" s="317" t="s">
        <v>887</v>
      </c>
      <c r="C144" s="317" t="s">
        <v>218</v>
      </c>
      <c r="D144" s="318">
        <v>14</v>
      </c>
      <c r="E144" s="332">
        <v>0</v>
      </c>
      <c r="F144" s="318">
        <f>D144*E144</f>
        <v>0</v>
      </c>
      <c r="G144" s="343"/>
      <c r="H144" s="318">
        <f>D144*G144</f>
        <v>0</v>
      </c>
      <c r="I144" s="318">
        <f>F144+H144</f>
        <v>0</v>
      </c>
      <c r="J144" s="314"/>
      <c r="K144" s="314"/>
    </row>
    <row r="145" spans="1:11" ht="15">
      <c r="A145" s="327" t="s">
        <v>189</v>
      </c>
      <c r="B145" s="327" t="s">
        <v>888</v>
      </c>
      <c r="C145" s="327" t="s">
        <v>189</v>
      </c>
      <c r="D145" s="328"/>
      <c r="E145" s="329"/>
      <c r="F145" s="328"/>
      <c r="G145" s="329"/>
      <c r="H145" s="328"/>
      <c r="I145" s="328"/>
      <c r="J145" s="314"/>
      <c r="K145" s="314"/>
    </row>
    <row r="146" spans="1:11" ht="15">
      <c r="A146" s="327" t="s">
        <v>189</v>
      </c>
      <c r="B146" s="327" t="s">
        <v>889</v>
      </c>
      <c r="C146" s="327" t="s">
        <v>189</v>
      </c>
      <c r="D146" s="328"/>
      <c r="E146" s="329"/>
      <c r="F146" s="328"/>
      <c r="G146" s="329"/>
      <c r="H146" s="328"/>
      <c r="I146" s="328"/>
      <c r="J146" s="314"/>
      <c r="K146" s="314"/>
    </row>
    <row r="147" spans="1:11" ht="15">
      <c r="A147" s="327" t="s">
        <v>189</v>
      </c>
      <c r="B147" s="327" t="s">
        <v>890</v>
      </c>
      <c r="C147" s="327" t="s">
        <v>189</v>
      </c>
      <c r="D147" s="328"/>
      <c r="E147" s="329"/>
      <c r="F147" s="328"/>
      <c r="G147" s="329"/>
      <c r="H147" s="328"/>
      <c r="I147" s="328"/>
      <c r="J147" s="314"/>
      <c r="K147" s="314"/>
    </row>
    <row r="148" spans="1:11" ht="15">
      <c r="A148" s="317" t="s">
        <v>219</v>
      </c>
      <c r="B148" s="317" t="s">
        <v>892</v>
      </c>
      <c r="C148" s="317" t="s">
        <v>189</v>
      </c>
      <c r="D148" s="318"/>
      <c r="E148" s="332"/>
      <c r="F148" s="318">
        <f>L3+'B-EL-Parametry'!B35/100*F115+'B-EL-Parametry'!B33/100*F117+'B-EL-Parametry'!B33/100*F119+'B-EL-Parametry'!B33/100*F120+'B-EL-Parametry'!B33/100*F122+'B-EL-Parametry'!B33/100*F124+'B-EL-Parametry'!B33/100*F125+'B-EL-Parametry'!B33/100*F127+'B-EL-Parametry'!B33/100*F129+'B-EL-Parametry'!B33/100*F130+'B-EL-Parametry'!B33/100*F132+'B-EL-Parametry'!B33/100*F134+'B-EL-Parametry'!B33/100*F135+'B-EL-Parametry'!B33/100*F136+'B-EL-Parametry'!B33/100*F137+'B-EL-Parametry'!B33/100*F138+'B-EL-Parametry'!B33/100*F139+'B-EL-Parametry'!B33/100*F141+'B-EL-Parametry'!B33/100*F143+'B-EL-Parametry'!B33/100*F144</f>
        <v>0</v>
      </c>
      <c r="G148" s="332"/>
      <c r="H148" s="318"/>
      <c r="I148" s="318">
        <f>F148+H148</f>
        <v>0</v>
      </c>
      <c r="J148" s="314"/>
      <c r="K148" s="314"/>
    </row>
    <row r="149" spans="1:11" ht="15">
      <c r="A149" s="321" t="s">
        <v>189</v>
      </c>
      <c r="B149" s="321" t="s">
        <v>893</v>
      </c>
      <c r="C149" s="321" t="s">
        <v>189</v>
      </c>
      <c r="D149" s="322"/>
      <c r="E149" s="331"/>
      <c r="F149" s="322">
        <f>SUM(F16:F21,F23:F148)</f>
        <v>0</v>
      </c>
      <c r="G149" s="331"/>
      <c r="H149" s="322">
        <f>SUM(H16:H21,H23:H148)</f>
        <v>0</v>
      </c>
      <c r="I149" s="322">
        <f>SUM(I16:I21,I23:I148)</f>
        <v>0</v>
      </c>
      <c r="J149" s="314"/>
      <c r="K149" s="314"/>
    </row>
    <row r="150" spans="1:11" ht="15">
      <c r="A150" s="321" t="s">
        <v>189</v>
      </c>
      <c r="B150" s="321" t="s">
        <v>658</v>
      </c>
      <c r="C150" s="321" t="s">
        <v>189</v>
      </c>
      <c r="D150" s="322"/>
      <c r="E150" s="331"/>
      <c r="F150" s="322"/>
      <c r="G150" s="331"/>
      <c r="H150" s="322"/>
      <c r="I150" s="322"/>
      <c r="J150" s="314"/>
      <c r="K150" s="314"/>
    </row>
    <row r="151" spans="1:11" ht="15">
      <c r="A151" s="327" t="s">
        <v>189</v>
      </c>
      <c r="B151" s="327" t="s">
        <v>894</v>
      </c>
      <c r="C151" s="327" t="s">
        <v>189</v>
      </c>
      <c r="D151" s="328"/>
      <c r="E151" s="329"/>
      <c r="F151" s="328"/>
      <c r="G151" s="329"/>
      <c r="H151" s="328"/>
      <c r="I151" s="328"/>
      <c r="J151" s="314"/>
      <c r="K151" s="314"/>
    </row>
    <row r="152" spans="1:11" ht="15">
      <c r="A152" s="317" t="s">
        <v>903</v>
      </c>
      <c r="B152" s="317" t="s">
        <v>896</v>
      </c>
      <c r="C152" s="317" t="s">
        <v>858</v>
      </c>
      <c r="D152" s="318">
        <v>200</v>
      </c>
      <c r="E152" s="343"/>
      <c r="F152" s="318">
        <f>D152*E152</f>
        <v>0</v>
      </c>
      <c r="G152" s="332">
        <v>0</v>
      </c>
      <c r="H152" s="318">
        <f>D152*G152</f>
        <v>0</v>
      </c>
      <c r="I152" s="318">
        <f>F152+H152</f>
        <v>0</v>
      </c>
      <c r="J152" s="314"/>
      <c r="K152" s="314"/>
    </row>
    <row r="153" spans="1:11" ht="15">
      <c r="A153" s="327" t="s">
        <v>189</v>
      </c>
      <c r="B153" s="327" t="s">
        <v>970</v>
      </c>
      <c r="C153" s="327" t="s">
        <v>189</v>
      </c>
      <c r="D153" s="328"/>
      <c r="E153" s="329"/>
      <c r="F153" s="328"/>
      <c r="G153" s="329"/>
      <c r="H153" s="328"/>
      <c r="I153" s="328"/>
      <c r="J153" s="314"/>
      <c r="K153" s="314"/>
    </row>
    <row r="154" spans="1:11" ht="15">
      <c r="A154" s="317" t="s">
        <v>906</v>
      </c>
      <c r="B154" s="317" t="s">
        <v>971</v>
      </c>
      <c r="C154" s="317" t="s">
        <v>212</v>
      </c>
      <c r="D154" s="318">
        <v>3</v>
      </c>
      <c r="E154" s="343"/>
      <c r="F154" s="318">
        <f>D154*E154</f>
        <v>0</v>
      </c>
      <c r="G154" s="332">
        <v>0</v>
      </c>
      <c r="H154" s="318">
        <f>D154*G154</f>
        <v>0</v>
      </c>
      <c r="I154" s="318">
        <f>F154+H154</f>
        <v>0</v>
      </c>
      <c r="J154" s="314"/>
      <c r="K154" s="314"/>
    </row>
    <row r="155" spans="1:11" ht="15">
      <c r="A155" s="327" t="s">
        <v>189</v>
      </c>
      <c r="B155" s="327" t="s">
        <v>897</v>
      </c>
      <c r="C155" s="327" t="s">
        <v>189</v>
      </c>
      <c r="D155" s="328"/>
      <c r="E155" s="329"/>
      <c r="F155" s="328"/>
      <c r="G155" s="329"/>
      <c r="H155" s="328"/>
      <c r="I155" s="328"/>
      <c r="J155" s="314"/>
      <c r="K155" s="314"/>
    </row>
    <row r="156" spans="1:11" ht="15">
      <c r="A156" s="317" t="s">
        <v>248</v>
      </c>
      <c r="B156" s="317" t="s">
        <v>898</v>
      </c>
      <c r="C156" s="317" t="s">
        <v>212</v>
      </c>
      <c r="D156" s="318">
        <v>8</v>
      </c>
      <c r="E156" s="343"/>
      <c r="F156" s="318">
        <f>D156*E156</f>
        <v>0</v>
      </c>
      <c r="G156" s="332">
        <v>0</v>
      </c>
      <c r="H156" s="318">
        <f>D156*G156</f>
        <v>0</v>
      </c>
      <c r="I156" s="318">
        <f>F156+H156</f>
        <v>0</v>
      </c>
      <c r="J156" s="314"/>
      <c r="K156" s="314"/>
    </row>
    <row r="157" spans="1:11" ht="15">
      <c r="A157" s="317" t="s">
        <v>910</v>
      </c>
      <c r="B157" s="317" t="s">
        <v>899</v>
      </c>
      <c r="C157" s="317" t="s">
        <v>212</v>
      </c>
      <c r="D157" s="318">
        <v>18</v>
      </c>
      <c r="E157" s="343"/>
      <c r="F157" s="318">
        <f>D157*E157</f>
        <v>0</v>
      </c>
      <c r="G157" s="332">
        <v>0</v>
      </c>
      <c r="H157" s="318">
        <f>D157*G157</f>
        <v>0</v>
      </c>
      <c r="I157" s="318">
        <f>F157+H157</f>
        <v>0</v>
      </c>
      <c r="J157" s="314"/>
      <c r="K157" s="314"/>
    </row>
    <row r="158" spans="1:11" ht="15">
      <c r="A158" s="327" t="s">
        <v>189</v>
      </c>
      <c r="B158" s="327" t="s">
        <v>900</v>
      </c>
      <c r="C158" s="327" t="s">
        <v>189</v>
      </c>
      <c r="D158" s="328"/>
      <c r="E158" s="329"/>
      <c r="F158" s="328"/>
      <c r="G158" s="329"/>
      <c r="H158" s="328"/>
      <c r="I158" s="328"/>
      <c r="J158" s="314"/>
      <c r="K158" s="314"/>
    </row>
    <row r="159" spans="1:11" ht="15">
      <c r="A159" s="317" t="s">
        <v>912</v>
      </c>
      <c r="B159" s="317" t="s">
        <v>901</v>
      </c>
      <c r="C159" s="317" t="s">
        <v>212</v>
      </c>
      <c r="D159" s="318">
        <v>14</v>
      </c>
      <c r="E159" s="343"/>
      <c r="F159" s="318">
        <f>D159*E159</f>
        <v>0</v>
      </c>
      <c r="G159" s="332">
        <v>0</v>
      </c>
      <c r="H159" s="318">
        <f>D159*G159</f>
        <v>0</v>
      </c>
      <c r="I159" s="318">
        <f>F159+H159</f>
        <v>0</v>
      </c>
      <c r="J159" s="314"/>
      <c r="K159" s="314"/>
    </row>
    <row r="160" spans="1:11" ht="15">
      <c r="A160" s="327" t="s">
        <v>189</v>
      </c>
      <c r="B160" s="327" t="s">
        <v>902</v>
      </c>
      <c r="C160" s="327" t="s">
        <v>189</v>
      </c>
      <c r="D160" s="328"/>
      <c r="E160" s="329"/>
      <c r="F160" s="328"/>
      <c r="G160" s="329"/>
      <c r="H160" s="328"/>
      <c r="I160" s="328"/>
      <c r="J160" s="314"/>
      <c r="K160" s="314"/>
    </row>
    <row r="161" spans="1:11" ht="15">
      <c r="A161" s="317" t="s">
        <v>915</v>
      </c>
      <c r="B161" s="317" t="s">
        <v>972</v>
      </c>
      <c r="C161" s="317" t="s">
        <v>212</v>
      </c>
      <c r="D161" s="318">
        <v>8</v>
      </c>
      <c r="E161" s="343"/>
      <c r="F161" s="318">
        <f>D161*E161</f>
        <v>0</v>
      </c>
      <c r="G161" s="332">
        <v>0</v>
      </c>
      <c r="H161" s="318">
        <f>D161*G161</f>
        <v>0</v>
      </c>
      <c r="I161" s="318">
        <f>F161+H161</f>
        <v>0</v>
      </c>
      <c r="J161" s="314"/>
      <c r="K161" s="314"/>
    </row>
    <row r="162" spans="1:11" ht="15">
      <c r="A162" s="327" t="s">
        <v>189</v>
      </c>
      <c r="B162" s="327" t="s">
        <v>905</v>
      </c>
      <c r="C162" s="327" t="s">
        <v>189</v>
      </c>
      <c r="D162" s="328"/>
      <c r="E162" s="329"/>
      <c r="F162" s="328"/>
      <c r="G162" s="329"/>
      <c r="H162" s="328"/>
      <c r="I162" s="328"/>
      <c r="J162" s="314"/>
      <c r="K162" s="314"/>
    </row>
    <row r="163" spans="1:11" ht="15">
      <c r="A163" s="317" t="s">
        <v>918</v>
      </c>
      <c r="B163" s="317" t="s">
        <v>907</v>
      </c>
      <c r="C163" s="317" t="s">
        <v>212</v>
      </c>
      <c r="D163" s="318">
        <v>2</v>
      </c>
      <c r="E163" s="343"/>
      <c r="F163" s="318">
        <f>D163*E163</f>
        <v>0</v>
      </c>
      <c r="G163" s="332">
        <v>0</v>
      </c>
      <c r="H163" s="318">
        <f>D163*G163</f>
        <v>0</v>
      </c>
      <c r="I163" s="318">
        <f>F163+H163</f>
        <v>0</v>
      </c>
      <c r="J163" s="314"/>
      <c r="K163" s="314"/>
    </row>
    <row r="164" spans="1:11" ht="15">
      <c r="A164" s="327" t="s">
        <v>189</v>
      </c>
      <c r="B164" s="327" t="s">
        <v>909</v>
      </c>
      <c r="C164" s="327" t="s">
        <v>189</v>
      </c>
      <c r="D164" s="328"/>
      <c r="E164" s="329"/>
      <c r="F164" s="328"/>
      <c r="G164" s="329"/>
      <c r="H164" s="328"/>
      <c r="I164" s="328"/>
      <c r="J164" s="314"/>
      <c r="K164" s="314"/>
    </row>
    <row r="165" spans="1:11" ht="15">
      <c r="A165" s="317" t="s">
        <v>973</v>
      </c>
      <c r="B165" s="317" t="s">
        <v>974</v>
      </c>
      <c r="C165" s="317" t="s">
        <v>143</v>
      </c>
      <c r="D165" s="318">
        <v>60</v>
      </c>
      <c r="E165" s="343"/>
      <c r="F165" s="318">
        <f>D165*E165</f>
        <v>0</v>
      </c>
      <c r="G165" s="332">
        <v>0</v>
      </c>
      <c r="H165" s="318">
        <f>D165*G165</f>
        <v>0</v>
      </c>
      <c r="I165" s="318">
        <f>F165+H165</f>
        <v>0</v>
      </c>
      <c r="J165" s="314"/>
      <c r="K165" s="314"/>
    </row>
    <row r="166" spans="1:11" ht="15">
      <c r="A166" s="317" t="s">
        <v>975</v>
      </c>
      <c r="B166" s="317" t="s">
        <v>911</v>
      </c>
      <c r="C166" s="317" t="s">
        <v>143</v>
      </c>
      <c r="D166" s="318">
        <v>10</v>
      </c>
      <c r="E166" s="343"/>
      <c r="F166" s="318">
        <f>D166*E166</f>
        <v>0</v>
      </c>
      <c r="G166" s="332">
        <v>0</v>
      </c>
      <c r="H166" s="318">
        <f>D166*G166</f>
        <v>0</v>
      </c>
      <c r="I166" s="318">
        <f>F166+H166</f>
        <v>0</v>
      </c>
      <c r="J166" s="314"/>
      <c r="K166" s="314"/>
    </row>
    <row r="167" spans="1:11" ht="15">
      <c r="A167" s="317" t="s">
        <v>976</v>
      </c>
      <c r="B167" s="317" t="s">
        <v>913</v>
      </c>
      <c r="C167" s="317" t="s">
        <v>858</v>
      </c>
      <c r="D167" s="318">
        <v>6</v>
      </c>
      <c r="E167" s="343"/>
      <c r="F167" s="318">
        <f>D167*E167</f>
        <v>0</v>
      </c>
      <c r="G167" s="332">
        <v>0</v>
      </c>
      <c r="H167" s="318">
        <f>D167*G167</f>
        <v>0</v>
      </c>
      <c r="I167" s="318">
        <f>F167+H167</f>
        <v>0</v>
      </c>
      <c r="J167" s="314"/>
      <c r="K167" s="314"/>
    </row>
    <row r="168" spans="1:11" ht="15">
      <c r="A168" s="327" t="s">
        <v>189</v>
      </c>
      <c r="B168" s="327" t="s">
        <v>977</v>
      </c>
      <c r="C168" s="327" t="s">
        <v>189</v>
      </c>
      <c r="D168" s="328"/>
      <c r="E168" s="329"/>
      <c r="F168" s="328"/>
      <c r="G168" s="329"/>
      <c r="H168" s="328"/>
      <c r="I168" s="328"/>
      <c r="J168" s="314"/>
      <c r="K168" s="314"/>
    </row>
    <row r="169" spans="1:11" ht="15">
      <c r="A169" s="317" t="s">
        <v>978</v>
      </c>
      <c r="B169" s="317" t="s">
        <v>979</v>
      </c>
      <c r="C169" s="317" t="s">
        <v>858</v>
      </c>
      <c r="D169" s="318">
        <v>0.4</v>
      </c>
      <c r="E169" s="343"/>
      <c r="F169" s="318">
        <f>D169*E169</f>
        <v>0</v>
      </c>
      <c r="G169" s="332">
        <v>0</v>
      </c>
      <c r="H169" s="318">
        <f>D169*G169</f>
        <v>0</v>
      </c>
      <c r="I169" s="318">
        <f>F169+H169</f>
        <v>0</v>
      </c>
      <c r="J169" s="314"/>
      <c r="K169" s="314"/>
    </row>
    <row r="170" spans="1:11" ht="15">
      <c r="A170" s="327" t="s">
        <v>189</v>
      </c>
      <c r="B170" s="327" t="s">
        <v>980</v>
      </c>
      <c r="C170" s="327" t="s">
        <v>189</v>
      </c>
      <c r="D170" s="328"/>
      <c r="E170" s="329"/>
      <c r="F170" s="328"/>
      <c r="G170" s="329"/>
      <c r="H170" s="328"/>
      <c r="I170" s="328"/>
      <c r="J170" s="314"/>
      <c r="K170" s="314"/>
    </row>
    <row r="171" spans="1:11" ht="15">
      <c r="A171" s="317" t="s">
        <v>981</v>
      </c>
      <c r="B171" s="317" t="s">
        <v>982</v>
      </c>
      <c r="C171" s="317" t="s">
        <v>212</v>
      </c>
      <c r="D171" s="318">
        <v>1</v>
      </c>
      <c r="E171" s="343"/>
      <c r="F171" s="318">
        <f>D171*E171</f>
        <v>0</v>
      </c>
      <c r="G171" s="332">
        <v>0</v>
      </c>
      <c r="H171" s="318">
        <f>D171*G171</f>
        <v>0</v>
      </c>
      <c r="I171" s="318">
        <f>F171+H171</f>
        <v>0</v>
      </c>
      <c r="J171" s="314"/>
      <c r="K171" s="314"/>
    </row>
    <row r="172" spans="1:11" ht="15">
      <c r="A172" s="327" t="s">
        <v>189</v>
      </c>
      <c r="B172" s="327" t="s">
        <v>983</v>
      </c>
      <c r="C172" s="327" t="s">
        <v>189</v>
      </c>
      <c r="D172" s="328"/>
      <c r="E172" s="329"/>
      <c r="F172" s="328"/>
      <c r="G172" s="329"/>
      <c r="H172" s="328"/>
      <c r="I172" s="328"/>
      <c r="J172" s="314"/>
      <c r="K172" s="314"/>
    </row>
    <row r="173" spans="1:11" ht="15">
      <c r="A173" s="317" t="s">
        <v>984</v>
      </c>
      <c r="B173" s="317" t="s">
        <v>985</v>
      </c>
      <c r="C173" s="317" t="s">
        <v>858</v>
      </c>
      <c r="D173" s="318">
        <v>20</v>
      </c>
      <c r="E173" s="343"/>
      <c r="F173" s="318">
        <f>D173*E173</f>
        <v>0</v>
      </c>
      <c r="G173" s="332">
        <v>0</v>
      </c>
      <c r="H173" s="318">
        <f>D173*G173</f>
        <v>0</v>
      </c>
      <c r="I173" s="318">
        <f>F173+H173</f>
        <v>0</v>
      </c>
      <c r="J173" s="314"/>
      <c r="K173" s="314"/>
    </row>
    <row r="174" spans="1:11" ht="15">
      <c r="A174" s="327" t="s">
        <v>189</v>
      </c>
      <c r="B174" s="327" t="s">
        <v>917</v>
      </c>
      <c r="C174" s="327" t="s">
        <v>189</v>
      </c>
      <c r="D174" s="328"/>
      <c r="E174" s="329"/>
      <c r="F174" s="328"/>
      <c r="G174" s="329"/>
      <c r="H174" s="328"/>
      <c r="I174" s="328"/>
      <c r="J174" s="314"/>
      <c r="K174" s="314"/>
    </row>
    <row r="175" spans="1:11" ht="15">
      <c r="A175" s="317" t="s">
        <v>986</v>
      </c>
      <c r="B175" s="317" t="s">
        <v>919</v>
      </c>
      <c r="C175" s="317" t="s">
        <v>858</v>
      </c>
      <c r="D175" s="318">
        <v>660</v>
      </c>
      <c r="E175" s="343"/>
      <c r="F175" s="318">
        <f>D175*E175</f>
        <v>0</v>
      </c>
      <c r="G175" s="332">
        <v>0</v>
      </c>
      <c r="H175" s="318">
        <f>D175*G175</f>
        <v>0</v>
      </c>
      <c r="I175" s="318">
        <f>F175+H175</f>
        <v>0</v>
      </c>
      <c r="J175" s="314"/>
      <c r="K175" s="314"/>
    </row>
    <row r="176" spans="1:11" ht="15">
      <c r="A176" s="321" t="s">
        <v>189</v>
      </c>
      <c r="B176" s="321" t="s">
        <v>920</v>
      </c>
      <c r="C176" s="321" t="s">
        <v>189</v>
      </c>
      <c r="D176" s="322"/>
      <c r="E176" s="331"/>
      <c r="F176" s="322">
        <f>SUM(F151:F175)</f>
        <v>0</v>
      </c>
      <c r="G176" s="331"/>
      <c r="H176" s="322">
        <f>SUM(H151:H175)</f>
        <v>0</v>
      </c>
      <c r="I176" s="322">
        <f>SUM(I151:I175)</f>
        <v>0</v>
      </c>
      <c r="J176" s="314"/>
      <c r="K176" s="314"/>
    </row>
  </sheetData>
  <sheetProtection algorithmName="SHA-512" hashValue="Vlpt6G2xD2V8QPHlJR7tE9z5MEHg+1bXTeyOW1uo/m8ipcstHXayNPCuhjbtg+ev+/F/1zX5UCrYeiA3Bcs2Ng==" saltValue="oBFJKJTls4QKPTJT5Ap7RA==" spinCount="100000" sheet="1" objects="1" scenarios="1" formatCells="0" formatColumns="0" formatRows="0"/>
  <printOptions/>
  <pageMargins left="0.7086614173228347" right="0.7086614173228347" top="0.52" bottom="0.68" header="0.31496062992125984" footer="0.31496062992125984"/>
  <pageSetup horizontalDpi="600" verticalDpi="600" orientation="landscape" paperSize="9" r:id="rId1"/>
  <headerFooter>
    <oddFooter>&amp;LElektroinstalace budova B&amp;C&amp;P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99"/>
  <sheetViews>
    <sheetView zoomScale="85" zoomScaleNormal="85" zoomScaleSheetLayoutView="85" zoomScalePageLayoutView="55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15.28125" style="0" bestFit="1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376" customWidth="1"/>
    <col min="8" max="8" width="17.8515625" style="0" customWidth="1"/>
    <col min="9" max="9" width="25.140625" style="0" customWidth="1"/>
  </cols>
  <sheetData>
    <row r="1" ht="23.25">
      <c r="A1" s="2" t="s">
        <v>0</v>
      </c>
    </row>
    <row r="2" ht="23.25">
      <c r="A2" s="2" t="s">
        <v>1</v>
      </c>
    </row>
    <row r="3" ht="23.25">
      <c r="A3" s="2" t="s">
        <v>3</v>
      </c>
    </row>
    <row r="5" spans="1:3" ht="21">
      <c r="A5" s="344" t="s">
        <v>988</v>
      </c>
      <c r="B5" s="345"/>
      <c r="C5" s="345"/>
    </row>
    <row r="6" spans="1:2" ht="15">
      <c r="A6" s="1"/>
      <c r="B6" s="1"/>
    </row>
    <row r="7" spans="1:5" ht="15.75">
      <c r="A7" s="449" t="s">
        <v>989</v>
      </c>
      <c r="B7" s="449"/>
      <c r="C7" s="449"/>
      <c r="D7" s="449"/>
      <c r="E7" s="449"/>
    </row>
    <row r="8" spans="1:5" ht="15.75">
      <c r="A8" s="346"/>
      <c r="B8" s="346"/>
      <c r="C8" s="346"/>
      <c r="D8" s="346"/>
      <c r="E8" s="346"/>
    </row>
    <row r="9" spans="1:5" ht="15.75">
      <c r="A9" s="346"/>
      <c r="B9" s="346"/>
      <c r="C9" s="346"/>
      <c r="D9" s="346"/>
      <c r="E9" s="346"/>
    </row>
    <row r="10" spans="1:5" ht="21">
      <c r="A10" s="3" t="s">
        <v>990</v>
      </c>
      <c r="D10" s="347"/>
      <c r="E10" s="346"/>
    </row>
    <row r="11" spans="1:5" ht="19.5" thickBot="1">
      <c r="A11" s="345"/>
      <c r="B11" s="346"/>
      <c r="D11" s="347"/>
      <c r="E11" s="346"/>
    </row>
    <row r="12" spans="1:5" ht="15.75">
      <c r="A12" s="441" t="s">
        <v>991</v>
      </c>
      <c r="B12" s="442"/>
      <c r="C12" s="450" t="s">
        <v>992</v>
      </c>
      <c r="D12" s="451"/>
      <c r="E12" s="346"/>
    </row>
    <row r="13" spans="1:5" ht="16.5" thickBot="1">
      <c r="A13" s="452"/>
      <c r="B13" s="453"/>
      <c r="C13" s="348" t="s">
        <v>11</v>
      </c>
      <c r="D13" s="349" t="s">
        <v>12</v>
      </c>
      <c r="E13" s="346"/>
    </row>
    <row r="14" spans="1:5" ht="15.75">
      <c r="A14" s="454" t="s">
        <v>993</v>
      </c>
      <c r="B14" s="455"/>
      <c r="C14" s="350">
        <f>I38</f>
        <v>0</v>
      </c>
      <c r="D14" s="351">
        <f>I67</f>
        <v>0</v>
      </c>
      <c r="E14" s="346"/>
    </row>
    <row r="15" spans="1:5" ht="15.75">
      <c r="A15" s="437" t="s">
        <v>994</v>
      </c>
      <c r="B15" s="438"/>
      <c r="C15" s="352">
        <v>0</v>
      </c>
      <c r="D15" s="353">
        <f>I76</f>
        <v>0</v>
      </c>
      <c r="E15" s="346"/>
    </row>
    <row r="16" spans="1:5" ht="15.75">
      <c r="A16" s="437" t="s">
        <v>995</v>
      </c>
      <c r="B16" s="438"/>
      <c r="C16" s="352">
        <f>I47</f>
        <v>0</v>
      </c>
      <c r="D16" s="353">
        <f>I85</f>
        <v>0</v>
      </c>
      <c r="E16" s="346"/>
    </row>
    <row r="17" spans="1:5" ht="16.5" thickBot="1">
      <c r="A17" s="439" t="s">
        <v>996</v>
      </c>
      <c r="B17" s="440"/>
      <c r="C17" s="354">
        <f>I53</f>
        <v>0</v>
      </c>
      <c r="D17" s="355">
        <f>I91</f>
        <v>0</v>
      </c>
      <c r="E17" s="346"/>
    </row>
    <row r="18" spans="1:5" ht="16.5" thickBot="1">
      <c r="A18" s="356"/>
      <c r="C18" s="357"/>
      <c r="E18" s="346"/>
    </row>
    <row r="19" spans="1:5" ht="18.75">
      <c r="A19" s="441" t="s">
        <v>997</v>
      </c>
      <c r="B19" s="442"/>
      <c r="C19" s="358">
        <f>SUM(C14:C17)</f>
        <v>0</v>
      </c>
      <c r="D19" s="359">
        <f>SUM(D14:D17)</f>
        <v>0</v>
      </c>
      <c r="E19" s="346"/>
    </row>
    <row r="20" spans="1:5" ht="15.75">
      <c r="A20" s="437" t="s">
        <v>60</v>
      </c>
      <c r="B20" s="438"/>
      <c r="C20" s="352">
        <f>C19*0.21</f>
        <v>0</v>
      </c>
      <c r="D20" s="353">
        <f>D19*0.21</f>
        <v>0</v>
      </c>
      <c r="E20" s="346"/>
    </row>
    <row r="21" spans="1:5" ht="19.5" thickBot="1">
      <c r="A21" s="443" t="s">
        <v>998</v>
      </c>
      <c r="B21" s="444"/>
      <c r="C21" s="360">
        <f>C19+C20</f>
        <v>0</v>
      </c>
      <c r="D21" s="361">
        <f>D19+D20</f>
        <v>0</v>
      </c>
      <c r="E21" s="346"/>
    </row>
    <row r="22" spans="1:5" ht="15.75">
      <c r="A22" s="346"/>
      <c r="B22" s="346"/>
      <c r="C22" s="346"/>
      <c r="D22" s="346"/>
      <c r="E22" s="346"/>
    </row>
    <row r="23" spans="1:5" ht="15.75">
      <c r="A23" s="346"/>
      <c r="B23" s="346"/>
      <c r="C23" s="346"/>
      <c r="D23" s="346"/>
      <c r="E23" s="346"/>
    </row>
    <row r="24" spans="1:2" ht="15">
      <c r="A24" s="1"/>
      <c r="B24" s="1"/>
    </row>
    <row r="25" spans="1:5" ht="30" customHeight="1">
      <c r="A25" s="445" t="s">
        <v>999</v>
      </c>
      <c r="B25" s="445"/>
      <c r="C25" s="445"/>
      <c r="D25" s="445"/>
      <c r="E25" s="362" t="s">
        <v>1000</v>
      </c>
    </row>
    <row r="26" spans="1:5" ht="15.75" customHeight="1">
      <c r="A26" s="446" t="s">
        <v>1001</v>
      </c>
      <c r="B26" s="446"/>
      <c r="C26" s="446"/>
      <c r="D26" s="446"/>
      <c r="E26" s="363"/>
    </row>
    <row r="27" spans="1:5" ht="15.75" customHeight="1">
      <c r="A27" s="434" t="s">
        <v>1002</v>
      </c>
      <c r="B27" s="447"/>
      <c r="C27" s="447"/>
      <c r="D27" s="448"/>
      <c r="E27" s="363"/>
    </row>
    <row r="28" spans="1:5" ht="15.75" customHeight="1">
      <c r="A28" s="434" t="s">
        <v>1003</v>
      </c>
      <c r="B28" s="435"/>
      <c r="C28" s="435"/>
      <c r="D28" s="436"/>
      <c r="E28" s="363"/>
    </row>
    <row r="29" spans="1:5" ht="15.75" customHeight="1">
      <c r="A29" s="434" t="s">
        <v>1004</v>
      </c>
      <c r="B29" s="435"/>
      <c r="C29" s="435"/>
      <c r="D29" s="436"/>
      <c r="E29" s="363"/>
    </row>
    <row r="30" spans="1:5" ht="15.75" customHeight="1">
      <c r="A30" s="434" t="s">
        <v>1005</v>
      </c>
      <c r="B30" s="435"/>
      <c r="C30" s="435"/>
      <c r="D30" s="436"/>
      <c r="E30" s="363"/>
    </row>
    <row r="31" spans="1:5" ht="60.75" customHeight="1">
      <c r="A31" s="434" t="s">
        <v>1006</v>
      </c>
      <c r="B31" s="435"/>
      <c r="C31" s="435"/>
      <c r="D31" s="436"/>
      <c r="E31" s="363"/>
    </row>
    <row r="32" spans="1:5" ht="15.75" customHeight="1">
      <c r="A32" s="431"/>
      <c r="B32" s="432"/>
      <c r="C32" s="432"/>
      <c r="D32" s="433"/>
      <c r="E32" s="363"/>
    </row>
    <row r="33" spans="1:5" ht="15.75" customHeight="1">
      <c r="A33" s="364"/>
      <c r="B33" s="364"/>
      <c r="C33" s="364"/>
      <c r="D33" s="364"/>
      <c r="E33" s="365"/>
    </row>
    <row r="34" spans="1:5" ht="15.75" customHeight="1">
      <c r="A34" s="364"/>
      <c r="B34" s="364"/>
      <c r="C34" s="364"/>
      <c r="D34" s="364"/>
      <c r="E34" s="365"/>
    </row>
    <row r="35" spans="1:8" ht="23.25">
      <c r="A35" s="2" t="s">
        <v>1007</v>
      </c>
      <c r="B35" s="366"/>
      <c r="C35" s="285"/>
      <c r="D35" s="285"/>
      <c r="E35" s="285"/>
      <c r="F35" s="285"/>
      <c r="G35" s="377"/>
      <c r="H35" s="285"/>
    </row>
    <row r="36" spans="1:9" ht="15">
      <c r="A36" s="422" t="s">
        <v>1008</v>
      </c>
      <c r="B36" s="417" t="s">
        <v>1009</v>
      </c>
      <c r="C36" s="424" t="s">
        <v>1010</v>
      </c>
      <c r="D36" s="425"/>
      <c r="E36" s="417" t="s">
        <v>1011</v>
      </c>
      <c r="F36" s="367" t="s">
        <v>1012</v>
      </c>
      <c r="G36" s="427" t="s">
        <v>1056</v>
      </c>
      <c r="H36" s="417" t="s">
        <v>1014</v>
      </c>
      <c r="I36" s="429" t="s">
        <v>1064</v>
      </c>
    </row>
    <row r="37" spans="1:9" ht="15">
      <c r="A37" s="422"/>
      <c r="B37" s="423"/>
      <c r="C37" s="368" t="s">
        <v>1015</v>
      </c>
      <c r="D37" s="368" t="s">
        <v>1016</v>
      </c>
      <c r="E37" s="426"/>
      <c r="F37" s="367" t="s">
        <v>1017</v>
      </c>
      <c r="G37" s="428"/>
      <c r="H37" s="418"/>
      <c r="I37" s="430"/>
    </row>
    <row r="38" spans="1:9" ht="15">
      <c r="A38" s="402" t="s">
        <v>993</v>
      </c>
      <c r="B38" s="405" t="s">
        <v>1057</v>
      </c>
      <c r="C38" s="287" t="s">
        <v>1018</v>
      </c>
      <c r="D38" s="369" t="s">
        <v>1019</v>
      </c>
      <c r="E38" s="288"/>
      <c r="F38" s="408"/>
      <c r="G38" s="411">
        <v>5</v>
      </c>
      <c r="H38" s="414"/>
      <c r="I38" s="419">
        <f>G38*H38</f>
        <v>0</v>
      </c>
    </row>
    <row r="39" spans="1:9" ht="15">
      <c r="A39" s="403"/>
      <c r="B39" s="406"/>
      <c r="C39" s="370" t="s">
        <v>1020</v>
      </c>
      <c r="D39" s="369" t="s">
        <v>1021</v>
      </c>
      <c r="E39" s="288"/>
      <c r="F39" s="409"/>
      <c r="G39" s="412"/>
      <c r="H39" s="415"/>
      <c r="I39" s="420"/>
    </row>
    <row r="40" spans="1:9" ht="15">
      <c r="A40" s="403"/>
      <c r="B40" s="406"/>
      <c r="C40" s="371" t="s">
        <v>1022</v>
      </c>
      <c r="D40" s="369" t="s">
        <v>1023</v>
      </c>
      <c r="E40" s="288"/>
      <c r="F40" s="409"/>
      <c r="G40" s="412"/>
      <c r="H40" s="415"/>
      <c r="I40" s="420"/>
    </row>
    <row r="41" spans="1:9" ht="15">
      <c r="A41" s="403"/>
      <c r="B41" s="406"/>
      <c r="C41" s="371" t="s">
        <v>1024</v>
      </c>
      <c r="D41" s="369" t="s">
        <v>1025</v>
      </c>
      <c r="E41" s="288"/>
      <c r="F41" s="409"/>
      <c r="G41" s="412"/>
      <c r="H41" s="415"/>
      <c r="I41" s="420"/>
    </row>
    <row r="42" spans="1:9" ht="15">
      <c r="A42" s="403"/>
      <c r="B42" s="406"/>
      <c r="C42" s="371" t="s">
        <v>1026</v>
      </c>
      <c r="D42" s="369" t="s">
        <v>1027</v>
      </c>
      <c r="E42" s="288"/>
      <c r="F42" s="409"/>
      <c r="G42" s="412"/>
      <c r="H42" s="415"/>
      <c r="I42" s="420"/>
    </row>
    <row r="43" spans="1:9" ht="15">
      <c r="A43" s="403"/>
      <c r="B43" s="406"/>
      <c r="C43" s="371" t="s">
        <v>1028</v>
      </c>
      <c r="D43" s="369" t="s">
        <v>1029</v>
      </c>
      <c r="E43" s="288"/>
      <c r="F43" s="409"/>
      <c r="G43" s="412"/>
      <c r="H43" s="415"/>
      <c r="I43" s="420"/>
    </row>
    <row r="44" spans="1:9" ht="30">
      <c r="A44" s="403"/>
      <c r="B44" s="406"/>
      <c r="C44" s="371" t="s">
        <v>1030</v>
      </c>
      <c r="D44" s="369" t="s">
        <v>1031</v>
      </c>
      <c r="E44" s="288"/>
      <c r="F44" s="409"/>
      <c r="G44" s="412"/>
      <c r="H44" s="415"/>
      <c r="I44" s="420"/>
    </row>
    <row r="45" spans="1:9" ht="15">
      <c r="A45" s="404"/>
      <c r="B45" s="407"/>
      <c r="C45" s="371" t="s">
        <v>1032</v>
      </c>
      <c r="D45" s="369" t="s">
        <v>1033</v>
      </c>
      <c r="E45" s="288"/>
      <c r="F45" s="410"/>
      <c r="G45" s="413"/>
      <c r="H45" s="416"/>
      <c r="I45" s="421"/>
    </row>
    <row r="46" spans="5:8" ht="15">
      <c r="E46" s="306"/>
      <c r="F46" s="306"/>
      <c r="H46" s="306"/>
    </row>
    <row r="47" spans="1:9" ht="15">
      <c r="A47" s="402" t="s">
        <v>995</v>
      </c>
      <c r="B47" s="405" t="s">
        <v>1058</v>
      </c>
      <c r="C47" s="287" t="s">
        <v>1018</v>
      </c>
      <c r="D47" s="369" t="s">
        <v>1034</v>
      </c>
      <c r="E47" s="288"/>
      <c r="F47" s="408"/>
      <c r="G47" s="411">
        <v>10</v>
      </c>
      <c r="H47" s="414"/>
      <c r="I47" s="419">
        <f>G47*H47</f>
        <v>0</v>
      </c>
    </row>
    <row r="48" spans="1:9" ht="15">
      <c r="A48" s="403"/>
      <c r="B48" s="406"/>
      <c r="C48" s="370" t="s">
        <v>1035</v>
      </c>
      <c r="D48" s="369" t="s">
        <v>1036</v>
      </c>
      <c r="E48" s="288"/>
      <c r="F48" s="409"/>
      <c r="G48" s="412"/>
      <c r="H48" s="415"/>
      <c r="I48" s="420"/>
    </row>
    <row r="49" spans="1:9" ht="15">
      <c r="A49" s="403"/>
      <c r="B49" s="406"/>
      <c r="C49" s="371" t="s">
        <v>1037</v>
      </c>
      <c r="D49" s="369" t="s">
        <v>1031</v>
      </c>
      <c r="E49" s="288"/>
      <c r="F49" s="409"/>
      <c r="G49" s="412"/>
      <c r="H49" s="415"/>
      <c r="I49" s="420"/>
    </row>
    <row r="50" spans="1:9" ht="15">
      <c r="A50" s="403"/>
      <c r="B50" s="406"/>
      <c r="C50" s="371" t="s">
        <v>1038</v>
      </c>
      <c r="D50" s="369" t="s">
        <v>1039</v>
      </c>
      <c r="E50" s="288"/>
      <c r="F50" s="409"/>
      <c r="G50" s="412"/>
      <c r="H50" s="415"/>
      <c r="I50" s="420"/>
    </row>
    <row r="51" spans="1:9" ht="15">
      <c r="A51" s="404"/>
      <c r="B51" s="407"/>
      <c r="C51" s="371" t="s">
        <v>1032</v>
      </c>
      <c r="D51" s="369" t="s">
        <v>1033</v>
      </c>
      <c r="E51" s="288"/>
      <c r="F51" s="410"/>
      <c r="G51" s="413"/>
      <c r="H51" s="416"/>
      <c r="I51" s="421"/>
    </row>
    <row r="52" spans="5:8" ht="15">
      <c r="E52" s="306"/>
      <c r="F52" s="306"/>
      <c r="H52" s="306"/>
    </row>
    <row r="53" spans="1:9" ht="15">
      <c r="A53" s="402" t="s">
        <v>1040</v>
      </c>
      <c r="B53" s="405" t="s">
        <v>1059</v>
      </c>
      <c r="C53" s="287" t="s">
        <v>1018</v>
      </c>
      <c r="D53" s="369" t="s">
        <v>1041</v>
      </c>
      <c r="E53" s="288"/>
      <c r="F53" s="408"/>
      <c r="G53" s="411">
        <v>70</v>
      </c>
      <c r="H53" s="414"/>
      <c r="I53" s="419">
        <f>G53*H53</f>
        <v>0</v>
      </c>
    </row>
    <row r="54" spans="1:9" ht="15">
      <c r="A54" s="403"/>
      <c r="B54" s="406"/>
      <c r="C54" s="370" t="s">
        <v>1042</v>
      </c>
      <c r="D54" s="369" t="s">
        <v>1043</v>
      </c>
      <c r="E54" s="288"/>
      <c r="F54" s="409"/>
      <c r="G54" s="412"/>
      <c r="H54" s="415"/>
      <c r="I54" s="420"/>
    </row>
    <row r="55" spans="1:9" ht="15">
      <c r="A55" s="403"/>
      <c r="B55" s="406"/>
      <c r="C55" s="371" t="s">
        <v>1044</v>
      </c>
      <c r="D55" s="369" t="s">
        <v>1045</v>
      </c>
      <c r="E55" s="288"/>
      <c r="F55" s="409"/>
      <c r="G55" s="412"/>
      <c r="H55" s="415"/>
      <c r="I55" s="420"/>
    </row>
    <row r="56" spans="1:9" ht="15">
      <c r="A56" s="403"/>
      <c r="B56" s="406"/>
      <c r="C56" s="371" t="s">
        <v>1046</v>
      </c>
      <c r="D56" s="369" t="s">
        <v>1031</v>
      </c>
      <c r="E56" s="288"/>
      <c r="F56" s="409"/>
      <c r="G56" s="412"/>
      <c r="H56" s="415"/>
      <c r="I56" s="420"/>
    </row>
    <row r="57" spans="1:9" ht="15">
      <c r="A57" s="403"/>
      <c r="B57" s="406"/>
      <c r="C57" s="371" t="s">
        <v>1047</v>
      </c>
      <c r="D57" s="369" t="s">
        <v>1048</v>
      </c>
      <c r="E57" s="288"/>
      <c r="F57" s="409"/>
      <c r="G57" s="412"/>
      <c r="H57" s="415"/>
      <c r="I57" s="420"/>
    </row>
    <row r="58" spans="1:9" ht="15" customHeight="1">
      <c r="A58" s="403"/>
      <c r="B58" s="406"/>
      <c r="C58" s="371" t="s">
        <v>1049</v>
      </c>
      <c r="D58" s="369" t="s">
        <v>1031</v>
      </c>
      <c r="E58" s="288"/>
      <c r="F58" s="409"/>
      <c r="G58" s="412"/>
      <c r="H58" s="415"/>
      <c r="I58" s="420"/>
    </row>
    <row r="59" spans="1:9" ht="15">
      <c r="A59" s="403"/>
      <c r="B59" s="406"/>
      <c r="C59" s="371" t="s">
        <v>1050</v>
      </c>
      <c r="D59" s="369" t="s">
        <v>1031</v>
      </c>
      <c r="E59" s="288"/>
      <c r="F59" s="409"/>
      <c r="G59" s="412"/>
      <c r="H59" s="415"/>
      <c r="I59" s="420"/>
    </row>
    <row r="60" spans="1:9" ht="15">
      <c r="A60" s="403"/>
      <c r="B60" s="406"/>
      <c r="C60" s="371" t="s">
        <v>1051</v>
      </c>
      <c r="D60" s="369" t="s">
        <v>1052</v>
      </c>
      <c r="E60" s="288"/>
      <c r="F60" s="409"/>
      <c r="G60" s="412"/>
      <c r="H60" s="415"/>
      <c r="I60" s="420"/>
    </row>
    <row r="61" spans="1:9" ht="15">
      <c r="A61" s="404"/>
      <c r="B61" s="407"/>
      <c r="C61" s="371" t="s">
        <v>1032</v>
      </c>
      <c r="D61" s="369" t="s">
        <v>1033</v>
      </c>
      <c r="E61" s="288"/>
      <c r="F61" s="410"/>
      <c r="G61" s="413"/>
      <c r="H61" s="416"/>
      <c r="I61" s="421"/>
    </row>
    <row r="64" spans="1:8" ht="23.25">
      <c r="A64" s="2" t="s">
        <v>12</v>
      </c>
      <c r="B64" s="366"/>
      <c r="C64" s="285"/>
      <c r="D64" s="285"/>
      <c r="E64" s="285"/>
      <c r="F64" s="285"/>
      <c r="G64" s="377"/>
      <c r="H64" s="285"/>
    </row>
    <row r="65" spans="1:9" ht="15">
      <c r="A65" s="422" t="s">
        <v>1008</v>
      </c>
      <c r="B65" s="417" t="s">
        <v>1009</v>
      </c>
      <c r="C65" s="424" t="s">
        <v>1010</v>
      </c>
      <c r="D65" s="425"/>
      <c r="E65" s="417" t="s">
        <v>1011</v>
      </c>
      <c r="F65" s="367" t="s">
        <v>1012</v>
      </c>
      <c r="G65" s="427" t="s">
        <v>1013</v>
      </c>
      <c r="H65" s="417" t="s">
        <v>1014</v>
      </c>
      <c r="I65" s="429" t="s">
        <v>1064</v>
      </c>
    </row>
    <row r="66" spans="1:9" ht="15">
      <c r="A66" s="422"/>
      <c r="B66" s="423"/>
      <c r="C66" s="368" t="s">
        <v>1015</v>
      </c>
      <c r="D66" s="368" t="s">
        <v>1016</v>
      </c>
      <c r="E66" s="426"/>
      <c r="F66" s="367" t="s">
        <v>1017</v>
      </c>
      <c r="G66" s="428"/>
      <c r="H66" s="418"/>
      <c r="I66" s="430"/>
    </row>
    <row r="67" spans="1:9" ht="15">
      <c r="A67" s="402" t="s">
        <v>993</v>
      </c>
      <c r="B67" s="405" t="s">
        <v>1060</v>
      </c>
      <c r="C67" s="287" t="s">
        <v>1018</v>
      </c>
      <c r="D67" s="369" t="s">
        <v>1019</v>
      </c>
      <c r="E67" s="288"/>
      <c r="F67" s="408"/>
      <c r="G67" s="411">
        <v>8</v>
      </c>
      <c r="H67" s="414"/>
      <c r="I67" s="419">
        <f>G67*H67</f>
        <v>0</v>
      </c>
    </row>
    <row r="68" spans="1:9" ht="15">
      <c r="A68" s="403"/>
      <c r="B68" s="406"/>
      <c r="C68" s="370" t="s">
        <v>1020</v>
      </c>
      <c r="D68" s="369" t="s">
        <v>1021</v>
      </c>
      <c r="E68" s="288"/>
      <c r="F68" s="409"/>
      <c r="G68" s="412"/>
      <c r="H68" s="415"/>
      <c r="I68" s="420"/>
    </row>
    <row r="69" spans="1:9" ht="15">
      <c r="A69" s="403"/>
      <c r="B69" s="406"/>
      <c r="C69" s="371" t="s">
        <v>1022</v>
      </c>
      <c r="D69" s="369" t="s">
        <v>1023</v>
      </c>
      <c r="E69" s="288"/>
      <c r="F69" s="409"/>
      <c r="G69" s="412"/>
      <c r="H69" s="415"/>
      <c r="I69" s="420"/>
    </row>
    <row r="70" spans="1:9" ht="15">
      <c r="A70" s="403"/>
      <c r="B70" s="406"/>
      <c r="C70" s="371" t="s">
        <v>1024</v>
      </c>
      <c r="D70" s="369" t="s">
        <v>1025</v>
      </c>
      <c r="E70" s="288"/>
      <c r="F70" s="409"/>
      <c r="G70" s="412"/>
      <c r="H70" s="415"/>
      <c r="I70" s="420"/>
    </row>
    <row r="71" spans="1:9" ht="15">
      <c r="A71" s="403"/>
      <c r="B71" s="406"/>
      <c r="C71" s="371" t="s">
        <v>1026</v>
      </c>
      <c r="D71" s="369" t="s">
        <v>1027</v>
      </c>
      <c r="E71" s="288"/>
      <c r="F71" s="409"/>
      <c r="G71" s="412"/>
      <c r="H71" s="415"/>
      <c r="I71" s="420"/>
    </row>
    <row r="72" spans="1:9" ht="15">
      <c r="A72" s="403"/>
      <c r="B72" s="406"/>
      <c r="C72" s="371" t="s">
        <v>1028</v>
      </c>
      <c r="D72" s="369" t="s">
        <v>1029</v>
      </c>
      <c r="E72" s="288"/>
      <c r="F72" s="409"/>
      <c r="G72" s="412"/>
      <c r="H72" s="415"/>
      <c r="I72" s="420"/>
    </row>
    <row r="73" spans="1:9" ht="30">
      <c r="A73" s="403"/>
      <c r="B73" s="406"/>
      <c r="C73" s="371" t="s">
        <v>1030</v>
      </c>
      <c r="D73" s="369" t="s">
        <v>1031</v>
      </c>
      <c r="E73" s="288"/>
      <c r="F73" s="409"/>
      <c r="G73" s="412"/>
      <c r="H73" s="415"/>
      <c r="I73" s="420"/>
    </row>
    <row r="74" spans="1:9" ht="15">
      <c r="A74" s="404"/>
      <c r="B74" s="407"/>
      <c r="C74" s="371" t="s">
        <v>1032</v>
      </c>
      <c r="D74" s="369" t="s">
        <v>1033</v>
      </c>
      <c r="E74" s="288"/>
      <c r="F74" s="410"/>
      <c r="G74" s="413"/>
      <c r="H74" s="416"/>
      <c r="I74" s="421"/>
    </row>
    <row r="75" spans="5:8" ht="15">
      <c r="E75" s="306"/>
      <c r="F75" s="306"/>
      <c r="H75" s="306"/>
    </row>
    <row r="76" spans="1:9" ht="15">
      <c r="A76" s="402" t="s">
        <v>994</v>
      </c>
      <c r="B76" s="405" t="s">
        <v>1061</v>
      </c>
      <c r="C76" s="287" t="s">
        <v>1018</v>
      </c>
      <c r="D76" s="369" t="s">
        <v>1019</v>
      </c>
      <c r="E76" s="288"/>
      <c r="F76" s="408"/>
      <c r="G76" s="411">
        <v>3</v>
      </c>
      <c r="H76" s="414"/>
      <c r="I76" s="419">
        <f>G76*H76</f>
        <v>0</v>
      </c>
    </row>
    <row r="77" spans="1:9" ht="15">
      <c r="A77" s="403"/>
      <c r="B77" s="406"/>
      <c r="C77" s="370" t="s">
        <v>1020</v>
      </c>
      <c r="D77" s="369" t="s">
        <v>1021</v>
      </c>
      <c r="E77" s="288"/>
      <c r="F77" s="409"/>
      <c r="G77" s="412"/>
      <c r="H77" s="415"/>
      <c r="I77" s="420"/>
    </row>
    <row r="78" spans="1:9" ht="15">
      <c r="A78" s="403"/>
      <c r="B78" s="406"/>
      <c r="C78" s="371" t="s">
        <v>1022</v>
      </c>
      <c r="D78" s="369" t="s">
        <v>1053</v>
      </c>
      <c r="E78" s="288"/>
      <c r="F78" s="409"/>
      <c r="G78" s="412"/>
      <c r="H78" s="415"/>
      <c r="I78" s="420"/>
    </row>
    <row r="79" spans="1:9" ht="15">
      <c r="A79" s="403"/>
      <c r="B79" s="406"/>
      <c r="C79" s="371" t="s">
        <v>1024</v>
      </c>
      <c r="D79" s="369" t="s">
        <v>1025</v>
      </c>
      <c r="E79" s="288"/>
      <c r="F79" s="409"/>
      <c r="G79" s="412"/>
      <c r="H79" s="415"/>
      <c r="I79" s="420"/>
    </row>
    <row r="80" spans="1:9" ht="15">
      <c r="A80" s="403"/>
      <c r="B80" s="406"/>
      <c r="C80" s="371" t="s">
        <v>1026</v>
      </c>
      <c r="D80" s="369" t="s">
        <v>1027</v>
      </c>
      <c r="E80" s="288"/>
      <c r="F80" s="409"/>
      <c r="G80" s="412"/>
      <c r="H80" s="415"/>
      <c r="I80" s="420"/>
    </row>
    <row r="81" spans="1:9" ht="15">
      <c r="A81" s="403"/>
      <c r="B81" s="406"/>
      <c r="C81" s="371" t="s">
        <v>1028</v>
      </c>
      <c r="D81" s="369" t="s">
        <v>1029</v>
      </c>
      <c r="E81" s="288"/>
      <c r="F81" s="409"/>
      <c r="G81" s="412"/>
      <c r="H81" s="415"/>
      <c r="I81" s="420"/>
    </row>
    <row r="82" spans="1:9" ht="30">
      <c r="A82" s="403"/>
      <c r="B82" s="406"/>
      <c r="C82" s="371" t="s">
        <v>1030</v>
      </c>
      <c r="D82" s="369" t="s">
        <v>1031</v>
      </c>
      <c r="E82" s="288"/>
      <c r="F82" s="409"/>
      <c r="G82" s="412"/>
      <c r="H82" s="415"/>
      <c r="I82" s="420"/>
    </row>
    <row r="83" spans="1:9" ht="15">
      <c r="A83" s="404"/>
      <c r="B83" s="407"/>
      <c r="C83" s="371" t="s">
        <v>1032</v>
      </c>
      <c r="D83" s="369" t="s">
        <v>1033</v>
      </c>
      <c r="E83" s="288"/>
      <c r="F83" s="410"/>
      <c r="G83" s="413"/>
      <c r="H83" s="416"/>
      <c r="I83" s="421"/>
    </row>
    <row r="84" spans="5:8" ht="15">
      <c r="E84" s="306"/>
      <c r="F84" s="306"/>
      <c r="H84" s="306"/>
    </row>
    <row r="85" spans="1:9" ht="15">
      <c r="A85" s="402" t="s">
        <v>995</v>
      </c>
      <c r="B85" s="405" t="s">
        <v>1062</v>
      </c>
      <c r="C85" s="287" t="s">
        <v>1018</v>
      </c>
      <c r="D85" s="369" t="s">
        <v>1034</v>
      </c>
      <c r="E85" s="288"/>
      <c r="F85" s="408"/>
      <c r="G85" s="411">
        <v>22</v>
      </c>
      <c r="H85" s="414"/>
      <c r="I85" s="419">
        <f>G85*H85</f>
        <v>0</v>
      </c>
    </row>
    <row r="86" spans="1:9" ht="15">
      <c r="A86" s="403"/>
      <c r="B86" s="406"/>
      <c r="C86" s="370" t="s">
        <v>1035</v>
      </c>
      <c r="D86" s="369" t="s">
        <v>1036</v>
      </c>
      <c r="E86" s="288"/>
      <c r="F86" s="409"/>
      <c r="G86" s="412"/>
      <c r="H86" s="415"/>
      <c r="I86" s="420"/>
    </row>
    <row r="87" spans="1:9" ht="15">
      <c r="A87" s="403"/>
      <c r="B87" s="406"/>
      <c r="C87" s="371" t="s">
        <v>1037</v>
      </c>
      <c r="D87" s="369" t="s">
        <v>1031</v>
      </c>
      <c r="E87" s="288"/>
      <c r="F87" s="409"/>
      <c r="G87" s="412"/>
      <c r="H87" s="415"/>
      <c r="I87" s="420"/>
    </row>
    <row r="88" spans="1:9" ht="15">
      <c r="A88" s="403"/>
      <c r="B88" s="406"/>
      <c r="C88" s="371" t="s">
        <v>1038</v>
      </c>
      <c r="D88" s="369" t="s">
        <v>1039</v>
      </c>
      <c r="E88" s="288"/>
      <c r="F88" s="409"/>
      <c r="G88" s="412"/>
      <c r="H88" s="415"/>
      <c r="I88" s="420"/>
    </row>
    <row r="89" spans="1:9" ht="15">
      <c r="A89" s="404"/>
      <c r="B89" s="407"/>
      <c r="C89" s="371" t="s">
        <v>1032</v>
      </c>
      <c r="D89" s="369" t="s">
        <v>1033</v>
      </c>
      <c r="E89" s="288"/>
      <c r="F89" s="410"/>
      <c r="G89" s="413"/>
      <c r="H89" s="416"/>
      <c r="I89" s="421"/>
    </row>
    <row r="90" spans="5:8" ht="15">
      <c r="E90" s="306"/>
      <c r="F90" s="306"/>
      <c r="H90" s="306"/>
    </row>
    <row r="91" spans="1:9" ht="15">
      <c r="A91" s="402" t="s">
        <v>1040</v>
      </c>
      <c r="B91" s="405" t="s">
        <v>1063</v>
      </c>
      <c r="C91" s="287" t="s">
        <v>1018</v>
      </c>
      <c r="D91" s="369" t="s">
        <v>1041</v>
      </c>
      <c r="E91" s="288"/>
      <c r="F91" s="408"/>
      <c r="G91" s="411">
        <v>155</v>
      </c>
      <c r="H91" s="414"/>
      <c r="I91" s="419">
        <f>G91*H91</f>
        <v>0</v>
      </c>
    </row>
    <row r="92" spans="1:9" ht="15">
      <c r="A92" s="403"/>
      <c r="B92" s="406"/>
      <c r="C92" s="370" t="s">
        <v>1042</v>
      </c>
      <c r="D92" s="369" t="s">
        <v>1043</v>
      </c>
      <c r="E92" s="288"/>
      <c r="F92" s="409"/>
      <c r="G92" s="412"/>
      <c r="H92" s="415"/>
      <c r="I92" s="420"/>
    </row>
    <row r="93" spans="1:9" ht="15">
      <c r="A93" s="403"/>
      <c r="B93" s="406"/>
      <c r="C93" s="371" t="s">
        <v>1044</v>
      </c>
      <c r="D93" s="369" t="s">
        <v>1045</v>
      </c>
      <c r="E93" s="288"/>
      <c r="F93" s="409"/>
      <c r="G93" s="412"/>
      <c r="H93" s="415"/>
      <c r="I93" s="420"/>
    </row>
    <row r="94" spans="1:9" ht="15">
      <c r="A94" s="403"/>
      <c r="B94" s="406"/>
      <c r="C94" s="371" t="s">
        <v>1046</v>
      </c>
      <c r="D94" s="369" t="s">
        <v>1031</v>
      </c>
      <c r="E94" s="288"/>
      <c r="F94" s="409"/>
      <c r="G94" s="412"/>
      <c r="H94" s="415"/>
      <c r="I94" s="420"/>
    </row>
    <row r="95" spans="1:9" ht="15">
      <c r="A95" s="403"/>
      <c r="B95" s="406"/>
      <c r="C95" s="371" t="s">
        <v>1047</v>
      </c>
      <c r="D95" s="369" t="s">
        <v>1048</v>
      </c>
      <c r="E95" s="288"/>
      <c r="F95" s="409"/>
      <c r="G95" s="412"/>
      <c r="H95" s="415"/>
      <c r="I95" s="420"/>
    </row>
    <row r="96" spans="1:9" ht="30">
      <c r="A96" s="403"/>
      <c r="B96" s="406"/>
      <c r="C96" s="371" t="s">
        <v>1049</v>
      </c>
      <c r="D96" s="369" t="s">
        <v>1031</v>
      </c>
      <c r="E96" s="288"/>
      <c r="F96" s="409"/>
      <c r="G96" s="412"/>
      <c r="H96" s="415"/>
      <c r="I96" s="420"/>
    </row>
    <row r="97" spans="1:9" ht="15">
      <c r="A97" s="403"/>
      <c r="B97" s="406"/>
      <c r="C97" s="371" t="s">
        <v>1050</v>
      </c>
      <c r="D97" s="369" t="s">
        <v>1031</v>
      </c>
      <c r="E97" s="288"/>
      <c r="F97" s="409"/>
      <c r="G97" s="412"/>
      <c r="H97" s="415"/>
      <c r="I97" s="420"/>
    </row>
    <row r="98" spans="1:9" ht="15">
      <c r="A98" s="403"/>
      <c r="B98" s="406"/>
      <c r="C98" s="371" t="s">
        <v>1051</v>
      </c>
      <c r="D98" s="369" t="s">
        <v>1052</v>
      </c>
      <c r="E98" s="288"/>
      <c r="F98" s="409"/>
      <c r="G98" s="412"/>
      <c r="H98" s="415"/>
      <c r="I98" s="420"/>
    </row>
    <row r="99" spans="1:9" ht="15">
      <c r="A99" s="404"/>
      <c r="B99" s="407"/>
      <c r="C99" s="371" t="s">
        <v>1032</v>
      </c>
      <c r="D99" s="369" t="s">
        <v>1033</v>
      </c>
      <c r="E99" s="288"/>
      <c r="F99" s="410"/>
      <c r="G99" s="413"/>
      <c r="H99" s="416"/>
      <c r="I99" s="421"/>
    </row>
  </sheetData>
  <sheetProtection password="856B" sheet="1" objects="1" scenarios="1" formatCells="0" formatColumns="0" formatRows="0"/>
  <mergeCells count="75">
    <mergeCell ref="A15:B15"/>
    <mergeCell ref="A7:E7"/>
    <mergeCell ref="A12:B12"/>
    <mergeCell ref="C12:D12"/>
    <mergeCell ref="A13:B13"/>
    <mergeCell ref="A14:B14"/>
    <mergeCell ref="A31:D31"/>
    <mergeCell ref="A16:B16"/>
    <mergeCell ref="A17:B17"/>
    <mergeCell ref="A19:B19"/>
    <mergeCell ref="A20:B20"/>
    <mergeCell ref="A21:B21"/>
    <mergeCell ref="A25:D25"/>
    <mergeCell ref="A26:D26"/>
    <mergeCell ref="A27:D27"/>
    <mergeCell ref="A28:D28"/>
    <mergeCell ref="A29:D29"/>
    <mergeCell ref="A30:D30"/>
    <mergeCell ref="A32:D32"/>
    <mergeCell ref="A36:A37"/>
    <mergeCell ref="B36:B37"/>
    <mergeCell ref="C36:D36"/>
    <mergeCell ref="E36:E37"/>
    <mergeCell ref="H36:H37"/>
    <mergeCell ref="I36:I37"/>
    <mergeCell ref="A38:A45"/>
    <mergeCell ref="B38:B45"/>
    <mergeCell ref="F38:F45"/>
    <mergeCell ref="G38:G45"/>
    <mergeCell ref="H38:H45"/>
    <mergeCell ref="I38:I45"/>
    <mergeCell ref="G36:G37"/>
    <mergeCell ref="A76:A83"/>
    <mergeCell ref="B76:B83"/>
    <mergeCell ref="I53:I61"/>
    <mergeCell ref="A47:A51"/>
    <mergeCell ref="B47:B51"/>
    <mergeCell ref="F47:F51"/>
    <mergeCell ref="G47:G51"/>
    <mergeCell ref="H47:H51"/>
    <mergeCell ref="I47:I51"/>
    <mergeCell ref="A53:A61"/>
    <mergeCell ref="B53:B61"/>
    <mergeCell ref="F53:F61"/>
    <mergeCell ref="G53:G61"/>
    <mergeCell ref="H53:H61"/>
    <mergeCell ref="I65:I66"/>
    <mergeCell ref="A67:A74"/>
    <mergeCell ref="B67:B74"/>
    <mergeCell ref="F67:F74"/>
    <mergeCell ref="G67:G74"/>
    <mergeCell ref="H67:H74"/>
    <mergeCell ref="I67:I74"/>
    <mergeCell ref="A65:A66"/>
    <mergeCell ref="B65:B66"/>
    <mergeCell ref="C65:D65"/>
    <mergeCell ref="E65:E66"/>
    <mergeCell ref="G65:G66"/>
    <mergeCell ref="H65:H66"/>
    <mergeCell ref="F76:F83"/>
    <mergeCell ref="G76:G83"/>
    <mergeCell ref="H76:H83"/>
    <mergeCell ref="I91:I99"/>
    <mergeCell ref="I85:I89"/>
    <mergeCell ref="I76:I83"/>
    <mergeCell ref="A85:A89"/>
    <mergeCell ref="B85:B89"/>
    <mergeCell ref="F85:F89"/>
    <mergeCell ref="G85:G89"/>
    <mergeCell ref="H85:H89"/>
    <mergeCell ref="A91:A99"/>
    <mergeCell ref="B91:B99"/>
    <mergeCell ref="F91:F99"/>
    <mergeCell ref="G91:G99"/>
    <mergeCell ref="H91:H99"/>
  </mergeCells>
  <printOptions/>
  <pageMargins left="0.35433070866141736" right="0.2362204724409449" top="0.5" bottom="0.4" header="0.31496062992125984" footer="0.21"/>
  <pageSetup fitToHeight="0" fitToWidth="1" horizontalDpi="600" verticalDpi="600" orientation="landscape" paperSize="9" scale="51" r:id="rId1"/>
  <headerFooter>
    <oddFooter>&amp;LPasivní síťové prvky&amp;C&amp;P</oddFooter>
  </headerFooter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3"/>
  <sheetViews>
    <sheetView workbookViewId="0" topLeftCell="A1">
      <selection activeCell="A14" sqref="A14"/>
    </sheetView>
  </sheetViews>
  <sheetFormatPr defaultColWidth="9.140625" defaultRowHeight="15"/>
  <cols>
    <col min="1" max="1" width="7.421875" style="283" customWidth="1"/>
    <col min="2" max="2" width="49.00390625" style="0" customWidth="1"/>
    <col min="3" max="3" width="36.7109375" style="0" customWidth="1"/>
    <col min="4" max="4" width="57.8515625" style="0" customWidth="1"/>
  </cols>
  <sheetData>
    <row r="1" ht="16.5">
      <c r="A1" s="284" t="s">
        <v>601</v>
      </c>
    </row>
    <row r="3" ht="15.75">
      <c r="A3" s="286" t="s">
        <v>600</v>
      </c>
    </row>
    <row r="4" ht="15.75">
      <c r="A4" s="286" t="s">
        <v>607</v>
      </c>
    </row>
    <row r="5" ht="15.75" thickBot="1">
      <c r="A5" s="285"/>
    </row>
    <row r="6" spans="1:4" ht="15.75" thickBot="1">
      <c r="A6" s="298" t="s">
        <v>602</v>
      </c>
      <c r="B6" s="299" t="s">
        <v>603</v>
      </c>
      <c r="C6" s="299" t="s">
        <v>604</v>
      </c>
      <c r="D6" s="300" t="s">
        <v>605</v>
      </c>
    </row>
    <row r="7" spans="1:4" ht="15">
      <c r="A7" s="289">
        <v>1</v>
      </c>
      <c r="B7" s="290" t="s">
        <v>606</v>
      </c>
      <c r="C7" s="291"/>
      <c r="D7" s="292"/>
    </row>
    <row r="8" spans="1:4" ht="15">
      <c r="A8" s="293">
        <v>2</v>
      </c>
      <c r="B8" s="287" t="s">
        <v>608</v>
      </c>
      <c r="C8" s="288"/>
      <c r="D8" s="294"/>
    </row>
    <row r="9" spans="1:4" ht="15">
      <c r="A9" s="293">
        <v>3</v>
      </c>
      <c r="B9" s="287" t="s">
        <v>609</v>
      </c>
      <c r="C9" s="288"/>
      <c r="D9" s="294"/>
    </row>
    <row r="10" spans="1:4" ht="15">
      <c r="A10" s="293">
        <v>4</v>
      </c>
      <c r="B10" s="287" t="s">
        <v>610</v>
      </c>
      <c r="C10" s="288"/>
      <c r="D10" s="294"/>
    </row>
    <row r="11" spans="1:4" ht="15">
      <c r="A11" s="293">
        <v>5</v>
      </c>
      <c r="B11" s="287" t="s">
        <v>611</v>
      </c>
      <c r="C11" s="288"/>
      <c r="D11" s="294"/>
    </row>
    <row r="12" spans="1:4" ht="15">
      <c r="A12" s="293">
        <v>6</v>
      </c>
      <c r="B12" s="301" t="s">
        <v>619</v>
      </c>
      <c r="C12" s="288"/>
      <c r="D12" s="294"/>
    </row>
    <row r="13" spans="1:4" ht="15.75" thickBot="1">
      <c r="A13" s="295">
        <v>7</v>
      </c>
      <c r="B13" s="302" t="s">
        <v>620</v>
      </c>
      <c r="C13" s="296"/>
      <c r="D13" s="297"/>
    </row>
  </sheetData>
  <sheetProtection algorithmName="SHA-512" hashValue="6PdLxwWch7ghuhne1170Rlv79dOXqsY1qargbXVf5qaVeJAxBW6y11mkh31XXAZ1Kv0vLx7DfRJdoNvHupsfcw==" saltValue="4rplo9EKHQ6Td+3gzXoAUQ==" spinCount="100000" sheet="1" objects="1" scenarios="1" formatCells="0" formatColumns="0" formatRows="0"/>
  <printOptions/>
  <pageMargins left="0.34" right="0.28" top="0.787401575" bottom="0.787401575" header="0.3" footer="0.3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8"/>
  <sheetViews>
    <sheetView workbookViewId="0" topLeftCell="A1">
      <selection activeCell="A29" sqref="A29"/>
    </sheetView>
  </sheetViews>
  <sheetFormatPr defaultColWidth="8.57421875" defaultRowHeight="15"/>
  <cols>
    <col min="1" max="1" width="40.7109375" style="214" customWidth="1"/>
    <col min="2" max="3" width="13.7109375" style="178" customWidth="1"/>
    <col min="4" max="4" width="11.7109375" style="178" customWidth="1"/>
    <col min="5" max="5" width="11.57421875" style="179" hidden="1" customWidth="1"/>
    <col min="6" max="16384" width="8.57421875" style="179" customWidth="1"/>
  </cols>
  <sheetData>
    <row r="1" ht="24" thickBot="1">
      <c r="A1" s="177" t="s">
        <v>502</v>
      </c>
    </row>
    <row r="2" spans="1:4" ht="26.25" thickBot="1">
      <c r="A2" s="180" t="s">
        <v>503</v>
      </c>
      <c r="B2" s="181" t="s">
        <v>504</v>
      </c>
      <c r="C2" s="181" t="s">
        <v>71</v>
      </c>
      <c r="D2" s="182" t="s">
        <v>505</v>
      </c>
    </row>
    <row r="3" spans="1:4" ht="15">
      <c r="A3" s="183" t="s">
        <v>506</v>
      </c>
      <c r="B3" s="184"/>
      <c r="C3" s="184"/>
      <c r="D3" s="185"/>
    </row>
    <row r="4" spans="1:4" ht="15">
      <c r="A4" s="186" t="s">
        <v>507</v>
      </c>
      <c r="B4" s="187">
        <f>('B-VZT-Položky'!F16+'B-VZT-Položky'!F28)</f>
        <v>0</v>
      </c>
      <c r="C4" s="187">
        <f>('B-VZT-Položky'!H16+'B-VZT-Položky'!H28)</f>
        <v>0</v>
      </c>
      <c r="D4" s="188"/>
    </row>
    <row r="5" spans="1:4" ht="15">
      <c r="A5" s="186" t="s">
        <v>508</v>
      </c>
      <c r="B5" s="187"/>
      <c r="C5" s="187">
        <f>0+0</f>
        <v>0</v>
      </c>
      <c r="D5" s="188"/>
    </row>
    <row r="6" spans="1:4" ht="15">
      <c r="A6" s="189" t="s">
        <v>509</v>
      </c>
      <c r="B6" s="190">
        <f>B4</f>
        <v>0</v>
      </c>
      <c r="C6" s="190">
        <f>C4+C5</f>
        <v>0</v>
      </c>
      <c r="D6" s="191"/>
    </row>
    <row r="7" spans="1:4" ht="15">
      <c r="A7" s="186" t="s">
        <v>510</v>
      </c>
      <c r="B7" s="187">
        <f>B4*'B-VZT-Parametry'!B16/100</f>
        <v>0</v>
      </c>
      <c r="C7" s="187"/>
      <c r="D7" s="188"/>
    </row>
    <row r="8" spans="1:4" ht="15">
      <c r="A8" s="186" t="s">
        <v>511</v>
      </c>
      <c r="B8" s="187"/>
      <c r="C8" s="187">
        <f>('B-VZT-Položky'!K16+'B-VZT-Položky'!K28)*'B-VZT-Parametry'!B17</f>
        <v>0</v>
      </c>
      <c r="D8" s="188">
        <f>('B-VZT-Položky'!K16+'B-VZT-Položky'!K28)</f>
        <v>170</v>
      </c>
    </row>
    <row r="9" spans="1:4" ht="15">
      <c r="A9" s="186" t="s">
        <v>512</v>
      </c>
      <c r="B9" s="187"/>
      <c r="C9" s="187">
        <f>C6*'B-VZT-Parametry'!B18/100</f>
        <v>0</v>
      </c>
      <c r="D9" s="188"/>
    </row>
    <row r="10" spans="1:4" ht="26.25">
      <c r="A10" s="192" t="s">
        <v>513</v>
      </c>
      <c r="B10" s="187"/>
      <c r="C10" s="187">
        <f>C6*'B-VZT-Parametry'!B19/100</f>
        <v>0</v>
      </c>
      <c r="D10" s="188"/>
    </row>
    <row r="11" spans="1:4" ht="15">
      <c r="A11" s="189" t="s">
        <v>514</v>
      </c>
      <c r="B11" s="190">
        <f>B6+B7</f>
        <v>0</v>
      </c>
      <c r="C11" s="190">
        <f>C6+C8+C9+C10</f>
        <v>0</v>
      </c>
      <c r="D11" s="191"/>
    </row>
    <row r="12" spans="1:4" ht="15">
      <c r="A12" s="186" t="s">
        <v>515</v>
      </c>
      <c r="B12" s="187"/>
      <c r="C12" s="187">
        <f>0+0</f>
        <v>0</v>
      </c>
      <c r="D12" s="188"/>
    </row>
    <row r="13" spans="1:4" ht="15">
      <c r="A13" s="189" t="s">
        <v>40</v>
      </c>
      <c r="B13" s="190"/>
      <c r="C13" s="190">
        <f>C11+C12</f>
        <v>0</v>
      </c>
      <c r="D13" s="191"/>
    </row>
    <row r="14" spans="1:4" ht="15">
      <c r="A14" s="186" t="s">
        <v>516</v>
      </c>
      <c r="B14" s="187"/>
      <c r="C14" s="187">
        <f>0+0</f>
        <v>0</v>
      </c>
      <c r="D14" s="188"/>
    </row>
    <row r="15" spans="1:4" ht="15">
      <c r="A15" s="186" t="s">
        <v>268</v>
      </c>
      <c r="B15" s="187"/>
      <c r="C15" s="187">
        <f>0+0</f>
        <v>0</v>
      </c>
      <c r="D15" s="188"/>
    </row>
    <row r="16" spans="1:4" ht="15">
      <c r="A16" s="186" t="s">
        <v>517</v>
      </c>
      <c r="B16" s="187"/>
      <c r="C16" s="187">
        <f>0+0</f>
        <v>0</v>
      </c>
      <c r="D16" s="188"/>
    </row>
    <row r="17" spans="1:4" ht="15">
      <c r="A17" s="186" t="s">
        <v>518</v>
      </c>
      <c r="B17" s="187"/>
      <c r="C17" s="187">
        <f>0+0</f>
        <v>0</v>
      </c>
      <c r="D17" s="188"/>
    </row>
    <row r="18" spans="1:4" ht="15">
      <c r="A18" s="193" t="s">
        <v>519</v>
      </c>
      <c r="B18" s="194">
        <f>B11</f>
        <v>0</v>
      </c>
      <c r="C18" s="194">
        <f>C13+C14+C15+C16+C17</f>
        <v>0</v>
      </c>
      <c r="D18" s="195"/>
    </row>
    <row r="19" spans="1:4" ht="15">
      <c r="A19" s="186"/>
      <c r="B19" s="187"/>
      <c r="C19" s="187"/>
      <c r="D19" s="188"/>
    </row>
    <row r="20" spans="1:4" ht="15">
      <c r="A20" s="196"/>
      <c r="B20" s="197"/>
      <c r="C20" s="197"/>
      <c r="D20" s="198"/>
    </row>
    <row r="21" spans="1:4" ht="15.75">
      <c r="A21" s="199" t="s">
        <v>520</v>
      </c>
      <c r="B21" s="200"/>
      <c r="C21" s="200">
        <f>B18+C18</f>
        <v>0</v>
      </c>
      <c r="D21" s="201"/>
    </row>
    <row r="22" spans="1:4" ht="15">
      <c r="A22" s="186" t="s">
        <v>521</v>
      </c>
      <c r="B22" s="187">
        <f>C21</f>
        <v>0</v>
      </c>
      <c r="C22" s="187">
        <f>B22*'B-VZT-Parametry'!B29/100</f>
        <v>0</v>
      </c>
      <c r="D22" s="202"/>
    </row>
    <row r="23" spans="1:4" ht="15">
      <c r="A23" s="186" t="s">
        <v>522</v>
      </c>
      <c r="B23" s="187">
        <f>(SUM('B-VZT-Položky'!F21,'B-VZT-Položky'!F25))+(SUM('B-VZT-Položky'!H21,'B-VZT-Položky'!H25))</f>
        <v>0</v>
      </c>
      <c r="C23" s="187">
        <f>B23*'B-VZT-Parametry'!B30/100</f>
        <v>0</v>
      </c>
      <c r="D23" s="202"/>
    </row>
    <row r="24" spans="1:4" ht="15.75">
      <c r="A24" s="203" t="s">
        <v>523</v>
      </c>
      <c r="B24" s="204"/>
      <c r="C24" s="204">
        <f>C21+C22+C23</f>
        <v>0</v>
      </c>
      <c r="D24" s="201"/>
    </row>
    <row r="25" spans="1:4" ht="15">
      <c r="A25" s="205"/>
      <c r="B25" s="206"/>
      <c r="C25" s="206"/>
      <c r="D25" s="207"/>
    </row>
    <row r="26" spans="1:4" ht="30">
      <c r="A26" s="208" t="s">
        <v>524</v>
      </c>
      <c r="B26" s="209" t="s">
        <v>504</v>
      </c>
      <c r="C26" s="209" t="s">
        <v>71</v>
      </c>
      <c r="D26" s="210" t="s">
        <v>505</v>
      </c>
    </row>
    <row r="27" spans="1:4" ht="15">
      <c r="A27" s="205" t="s">
        <v>525</v>
      </c>
      <c r="B27" s="206">
        <f>('B-VZT-Položky'!F16)</f>
        <v>0</v>
      </c>
      <c r="C27" s="206">
        <f>('B-VZT-Položky'!H16)</f>
        <v>0</v>
      </c>
      <c r="D27" s="207">
        <f>('B-VZT-Položky'!K16)</f>
        <v>150</v>
      </c>
    </row>
    <row r="28" spans="1:4" ht="15.75" thickBot="1">
      <c r="A28" s="211" t="s">
        <v>526</v>
      </c>
      <c r="B28" s="212">
        <f>('B-VZT-Položky'!F28)</f>
        <v>0</v>
      </c>
      <c r="C28" s="212">
        <f>('B-VZT-Položky'!H28)</f>
        <v>0</v>
      </c>
      <c r="D28" s="213">
        <f>('B-VZT-Položky'!K28)</f>
        <v>20</v>
      </c>
    </row>
  </sheetData>
  <sheetProtection algorithmName="SHA-512" hashValue="oDeCslS12aaRTAa6PSsAugphH3fAsq9iZ0ESovzhHWA2a1IGGgzBbEbo9XyWe5hBs+zSJf/VUKU/XBHjAnA/4g==" saltValue="y1nhpn4nkOYnpurCy1+Jqg==" spinCount="100000" sheet="1" objects="1" scenarios="1" formatCells="0" formatColumns="0" formatRows="0"/>
  <printOptions/>
  <pageMargins left="0.708333333333333" right="0.708333333333333" top="0.7875" bottom="0.7875" header="0.511811023622047" footer="0.511811023622047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3"/>
  <sheetViews>
    <sheetView zoomScale="110" zoomScaleNormal="110" workbookViewId="0" topLeftCell="A1">
      <selection activeCell="A29" sqref="A29"/>
    </sheetView>
  </sheetViews>
  <sheetFormatPr defaultColWidth="8.57421875" defaultRowHeight="15"/>
  <cols>
    <col min="1" max="1" width="5.7109375" style="214" customWidth="1"/>
    <col min="2" max="2" width="33.7109375" style="214" customWidth="1"/>
    <col min="3" max="3" width="4.28125" style="214" customWidth="1"/>
    <col min="4" max="4" width="6.421875" style="178" customWidth="1"/>
    <col min="5" max="5" width="10.7109375" style="178" customWidth="1"/>
    <col min="6" max="6" width="11.7109375" style="178" customWidth="1"/>
    <col min="7" max="7" width="9.7109375" style="178" customWidth="1"/>
    <col min="8" max="8" width="10.7109375" style="178" customWidth="1"/>
    <col min="9" max="9" width="12.7109375" style="178" customWidth="1"/>
    <col min="10" max="10" width="8.28125" style="178" customWidth="1"/>
    <col min="11" max="11" width="8.421875" style="178" customWidth="1"/>
    <col min="12" max="13" width="8.57421875" style="179" customWidth="1"/>
    <col min="14" max="14" width="11.57421875" style="179" hidden="1" customWidth="1"/>
    <col min="15" max="16384" width="8.57421875" style="179" customWidth="1"/>
  </cols>
  <sheetData>
    <row r="1" spans="1:13" ht="55.5" customHeight="1">
      <c r="A1" s="215" t="s">
        <v>527</v>
      </c>
      <c r="B1" s="216" t="s">
        <v>503</v>
      </c>
      <c r="C1" s="216" t="s">
        <v>528</v>
      </c>
      <c r="D1" s="217" t="s">
        <v>529</v>
      </c>
      <c r="E1" s="217" t="s">
        <v>504</v>
      </c>
      <c r="F1" s="217" t="s">
        <v>530</v>
      </c>
      <c r="G1" s="217" t="s">
        <v>71</v>
      </c>
      <c r="H1" s="217" t="s">
        <v>40</v>
      </c>
      <c r="I1" s="217" t="s">
        <v>531</v>
      </c>
      <c r="J1" s="217" t="s">
        <v>532</v>
      </c>
      <c r="K1" s="218" t="s">
        <v>533</v>
      </c>
      <c r="L1" s="219"/>
      <c r="M1" s="220"/>
    </row>
    <row r="2" spans="1:13" ht="31.5">
      <c r="A2" s="221"/>
      <c r="B2" s="222" t="s">
        <v>525</v>
      </c>
      <c r="C2" s="223"/>
      <c r="D2" s="224"/>
      <c r="E2" s="224"/>
      <c r="F2" s="224"/>
      <c r="G2" s="224"/>
      <c r="H2" s="224"/>
      <c r="I2" s="224"/>
      <c r="J2" s="224"/>
      <c r="K2" s="225"/>
      <c r="L2" s="219"/>
      <c r="M2" s="220"/>
    </row>
    <row r="3" spans="1:13" ht="15">
      <c r="A3" s="186" t="s">
        <v>534</v>
      </c>
      <c r="B3" s="226" t="s">
        <v>535</v>
      </c>
      <c r="C3" s="227" t="s">
        <v>212</v>
      </c>
      <c r="D3" s="187">
        <v>1</v>
      </c>
      <c r="E3" s="228"/>
      <c r="F3" s="187">
        <f>D3*E3</f>
        <v>0</v>
      </c>
      <c r="G3" s="228"/>
      <c r="H3" s="187">
        <f>D3*G3</f>
        <v>0</v>
      </c>
      <c r="I3" s="187">
        <f>F3+H3</f>
        <v>0</v>
      </c>
      <c r="J3" s="187">
        <v>124</v>
      </c>
      <c r="K3" s="188">
        <f>D3*J3</f>
        <v>124</v>
      </c>
      <c r="L3" s="219"/>
      <c r="M3" s="220"/>
    </row>
    <row r="4" spans="1:13" ht="15">
      <c r="A4" s="186"/>
      <c r="B4" s="226" t="s">
        <v>536</v>
      </c>
      <c r="C4" s="227"/>
      <c r="D4" s="229"/>
      <c r="E4" s="230"/>
      <c r="F4" s="229"/>
      <c r="G4" s="230"/>
      <c r="H4" s="229"/>
      <c r="I4" s="229"/>
      <c r="J4" s="229"/>
      <c r="K4" s="231"/>
      <c r="L4" s="219"/>
      <c r="M4" s="220"/>
    </row>
    <row r="5" spans="1:13" ht="15">
      <c r="A5" s="186"/>
      <c r="B5" s="226" t="s">
        <v>537</v>
      </c>
      <c r="C5" s="227"/>
      <c r="D5" s="229"/>
      <c r="E5" s="230"/>
      <c r="F5" s="229"/>
      <c r="G5" s="230"/>
      <c r="H5" s="229"/>
      <c r="I5" s="229"/>
      <c r="J5" s="229"/>
      <c r="K5" s="231"/>
      <c r="L5" s="219"/>
      <c r="M5" s="220"/>
    </row>
    <row r="6" spans="1:13" ht="26.25">
      <c r="A6" s="186"/>
      <c r="B6" s="226" t="s">
        <v>538</v>
      </c>
      <c r="C6" s="227"/>
      <c r="D6" s="229"/>
      <c r="E6" s="230"/>
      <c r="F6" s="229"/>
      <c r="G6" s="230"/>
      <c r="H6" s="229"/>
      <c r="I6" s="229"/>
      <c r="J6" s="229"/>
      <c r="K6" s="231"/>
      <c r="L6" s="219"/>
      <c r="M6" s="220"/>
    </row>
    <row r="7" spans="1:13" ht="15">
      <c r="A7" s="186"/>
      <c r="B7" s="226" t="s">
        <v>539</v>
      </c>
      <c r="C7" s="227"/>
      <c r="D7" s="229"/>
      <c r="E7" s="230"/>
      <c r="F7" s="229"/>
      <c r="G7" s="230"/>
      <c r="H7" s="229"/>
      <c r="I7" s="229"/>
      <c r="J7" s="229"/>
      <c r="K7" s="231"/>
      <c r="L7" s="219"/>
      <c r="M7" s="220"/>
    </row>
    <row r="8" spans="1:13" ht="26.25">
      <c r="A8" s="186"/>
      <c r="B8" s="226" t="s">
        <v>540</v>
      </c>
      <c r="C8" s="227" t="s">
        <v>212</v>
      </c>
      <c r="D8" s="187">
        <v>1</v>
      </c>
      <c r="E8" s="228"/>
      <c r="F8" s="187">
        <f>D8*E8</f>
        <v>0</v>
      </c>
      <c r="G8" s="228"/>
      <c r="H8" s="187">
        <f>D8*G8</f>
        <v>0</v>
      </c>
      <c r="I8" s="187">
        <f>F8+H8</f>
        <v>0</v>
      </c>
      <c r="J8" s="229"/>
      <c r="K8" s="188"/>
      <c r="L8" s="219"/>
      <c r="M8" s="220"/>
    </row>
    <row r="9" spans="1:13" ht="15">
      <c r="A9" s="186"/>
      <c r="B9" s="226" t="s">
        <v>541</v>
      </c>
      <c r="C9" s="227"/>
      <c r="D9" s="187"/>
      <c r="E9" s="230"/>
      <c r="F9" s="187"/>
      <c r="G9" s="230"/>
      <c r="H9" s="187"/>
      <c r="I9" s="187"/>
      <c r="J9" s="229"/>
      <c r="K9" s="188"/>
      <c r="L9" s="219"/>
      <c r="M9" s="220"/>
    </row>
    <row r="10" spans="1:13" ht="15">
      <c r="A10" s="186" t="s">
        <v>542</v>
      </c>
      <c r="B10" s="226" t="s">
        <v>543</v>
      </c>
      <c r="C10" s="227" t="s">
        <v>212</v>
      </c>
      <c r="D10" s="187">
        <v>1</v>
      </c>
      <c r="E10" s="228"/>
      <c r="F10" s="187">
        <f>D10*E10</f>
        <v>0</v>
      </c>
      <c r="G10" s="228"/>
      <c r="H10" s="187">
        <f>D10*G10</f>
        <v>0</v>
      </c>
      <c r="I10" s="187">
        <f>F10+H10</f>
        <v>0</v>
      </c>
      <c r="J10" s="187">
        <v>26</v>
      </c>
      <c r="K10" s="188">
        <f>D10*J10</f>
        <v>26</v>
      </c>
      <c r="L10" s="219"/>
      <c r="M10" s="220"/>
    </row>
    <row r="11" spans="1:13" ht="15">
      <c r="A11" s="186"/>
      <c r="B11" s="226" t="s">
        <v>544</v>
      </c>
      <c r="C11" s="227"/>
      <c r="D11" s="229"/>
      <c r="E11" s="230"/>
      <c r="F11" s="229"/>
      <c r="G11" s="230"/>
      <c r="H11" s="229"/>
      <c r="I11" s="229"/>
      <c r="J11" s="229"/>
      <c r="K11" s="231"/>
      <c r="L11" s="219"/>
      <c r="M11" s="220"/>
    </row>
    <row r="12" spans="1:13" ht="15">
      <c r="A12" s="186"/>
      <c r="B12" s="226" t="s">
        <v>545</v>
      </c>
      <c r="C12" s="227" t="s">
        <v>212</v>
      </c>
      <c r="D12" s="187">
        <v>1</v>
      </c>
      <c r="E12" s="228"/>
      <c r="F12" s="187">
        <f>D12*E12</f>
        <v>0</v>
      </c>
      <c r="G12" s="228"/>
      <c r="H12" s="187">
        <f>D12*G12</f>
        <v>0</v>
      </c>
      <c r="I12" s="187">
        <f>F12+H12</f>
        <v>0</v>
      </c>
      <c r="J12" s="229"/>
      <c r="K12" s="188"/>
      <c r="L12" s="219"/>
      <c r="M12" s="220"/>
    </row>
    <row r="13" spans="1:13" ht="39">
      <c r="A13" s="186" t="s">
        <v>546</v>
      </c>
      <c r="B13" s="226" t="s">
        <v>547</v>
      </c>
      <c r="C13" s="227" t="s">
        <v>548</v>
      </c>
      <c r="D13" s="187">
        <v>30</v>
      </c>
      <c r="E13" s="228"/>
      <c r="F13" s="187">
        <f>D13*E13</f>
        <v>0</v>
      </c>
      <c r="G13" s="228"/>
      <c r="H13" s="187">
        <f>D13*G13</f>
        <v>0</v>
      </c>
      <c r="I13" s="187">
        <f>F13+H13</f>
        <v>0</v>
      </c>
      <c r="J13" s="229"/>
      <c r="K13" s="188"/>
      <c r="L13" s="219"/>
      <c r="M13" s="220"/>
    </row>
    <row r="14" spans="1:13" ht="15">
      <c r="A14" s="186" t="s">
        <v>549</v>
      </c>
      <c r="B14" s="226" t="s">
        <v>550</v>
      </c>
      <c r="C14" s="227" t="s">
        <v>548</v>
      </c>
      <c r="D14" s="187">
        <v>8</v>
      </c>
      <c r="E14" s="228"/>
      <c r="F14" s="187">
        <f>D14*E14</f>
        <v>0</v>
      </c>
      <c r="G14" s="228"/>
      <c r="H14" s="187">
        <f>D14*G14</f>
        <v>0</v>
      </c>
      <c r="I14" s="187">
        <f>F14+H14</f>
        <v>0</v>
      </c>
      <c r="J14" s="229"/>
      <c r="K14" s="188"/>
      <c r="L14" s="219"/>
      <c r="M14" s="220"/>
    </row>
    <row r="15" spans="1:13" ht="15">
      <c r="A15" s="186"/>
      <c r="B15" s="226"/>
      <c r="C15" s="227"/>
      <c r="D15" s="229"/>
      <c r="E15" s="230"/>
      <c r="F15" s="229"/>
      <c r="G15" s="230"/>
      <c r="H15" s="229"/>
      <c r="I15" s="229"/>
      <c r="J15" s="229"/>
      <c r="K15" s="231"/>
      <c r="L15" s="219"/>
      <c r="M15" s="220"/>
    </row>
    <row r="16" spans="1:13" ht="31.5">
      <c r="A16" s="221"/>
      <c r="B16" s="222" t="s">
        <v>551</v>
      </c>
      <c r="C16" s="223"/>
      <c r="D16" s="232"/>
      <c r="E16" s="233"/>
      <c r="F16" s="190">
        <f>SUM(F3:F15)</f>
        <v>0</v>
      </c>
      <c r="G16" s="234"/>
      <c r="H16" s="190">
        <f>SUM(H3:H15)</f>
        <v>0</v>
      </c>
      <c r="I16" s="190">
        <f>SUM(I3:I15)</f>
        <v>0</v>
      </c>
      <c r="J16" s="190"/>
      <c r="K16" s="191">
        <f>SUM(K3:K15)</f>
        <v>150</v>
      </c>
      <c r="L16" s="219"/>
      <c r="M16" s="220"/>
    </row>
    <row r="17" spans="1:13" ht="15">
      <c r="A17" s="196"/>
      <c r="B17" s="235"/>
      <c r="C17" s="236"/>
      <c r="D17" s="237"/>
      <c r="E17" s="238"/>
      <c r="F17" s="237"/>
      <c r="G17" s="238"/>
      <c r="H17" s="237"/>
      <c r="I17" s="237"/>
      <c r="J17" s="237"/>
      <c r="K17" s="239"/>
      <c r="L17" s="219"/>
      <c r="M17" s="220"/>
    </row>
    <row r="18" spans="1:13" ht="15">
      <c r="A18" s="205"/>
      <c r="B18" s="240"/>
      <c r="C18" s="241"/>
      <c r="D18" s="242"/>
      <c r="E18" s="243"/>
      <c r="F18" s="242"/>
      <c r="G18" s="243"/>
      <c r="H18" s="242"/>
      <c r="I18" s="242"/>
      <c r="J18" s="242"/>
      <c r="K18" s="244"/>
      <c r="L18" s="219"/>
      <c r="M18" s="220"/>
    </row>
    <row r="19" spans="1:13" ht="15">
      <c r="A19" s="245"/>
      <c r="B19" s="246"/>
      <c r="C19" s="247"/>
      <c r="D19" s="248"/>
      <c r="E19" s="249"/>
      <c r="F19" s="248"/>
      <c r="G19" s="249"/>
      <c r="H19" s="248"/>
      <c r="I19" s="248"/>
      <c r="J19" s="248"/>
      <c r="K19" s="250"/>
      <c r="L19" s="219"/>
      <c r="M19" s="220"/>
    </row>
    <row r="20" spans="1:13" ht="31.5">
      <c r="A20" s="221"/>
      <c r="B20" s="222" t="s">
        <v>526</v>
      </c>
      <c r="C20" s="223"/>
      <c r="D20" s="224"/>
      <c r="E20" s="251"/>
      <c r="F20" s="224"/>
      <c r="G20" s="251"/>
      <c r="H20" s="224"/>
      <c r="I20" s="224"/>
      <c r="J20" s="224"/>
      <c r="K20" s="225"/>
      <c r="L20" s="219"/>
      <c r="M20" s="220"/>
    </row>
    <row r="21" spans="1:13" ht="29.25">
      <c r="A21" s="252"/>
      <c r="B21" s="253" t="s">
        <v>552</v>
      </c>
      <c r="C21" s="254"/>
      <c r="D21" s="255"/>
      <c r="E21" s="256"/>
      <c r="F21" s="255"/>
      <c r="G21" s="256"/>
      <c r="H21" s="255"/>
      <c r="I21" s="255"/>
      <c r="J21" s="255"/>
      <c r="K21" s="257"/>
      <c r="L21" s="219"/>
      <c r="M21" s="220"/>
    </row>
    <row r="22" spans="1:13" ht="15">
      <c r="A22" s="186"/>
      <c r="B22" s="226" t="s">
        <v>553</v>
      </c>
      <c r="C22" s="227" t="s">
        <v>303</v>
      </c>
      <c r="D22" s="187">
        <v>15</v>
      </c>
      <c r="E22" s="228"/>
      <c r="F22" s="187">
        <f>D22*E22</f>
        <v>0</v>
      </c>
      <c r="G22" s="228"/>
      <c r="H22" s="187">
        <f>D22*G22</f>
        <v>0</v>
      </c>
      <c r="I22" s="187">
        <f>F22+H22</f>
        <v>0</v>
      </c>
      <c r="J22" s="229"/>
      <c r="K22" s="231"/>
      <c r="L22" s="219"/>
      <c r="M22" s="220"/>
    </row>
    <row r="23" spans="1:13" ht="15">
      <c r="A23" s="186"/>
      <c r="B23" s="226" t="s">
        <v>554</v>
      </c>
      <c r="C23" s="227" t="s">
        <v>303</v>
      </c>
      <c r="D23" s="187">
        <v>8</v>
      </c>
      <c r="E23" s="228"/>
      <c r="F23" s="187">
        <f>D23*E23</f>
        <v>0</v>
      </c>
      <c r="G23" s="228"/>
      <c r="H23" s="187">
        <f>D23*G23</f>
        <v>0</v>
      </c>
      <c r="I23" s="187">
        <f>F23+H23</f>
        <v>0</v>
      </c>
      <c r="J23" s="229"/>
      <c r="K23" s="231"/>
      <c r="L23" s="219"/>
      <c r="M23" s="220"/>
    </row>
    <row r="24" spans="1:13" ht="39">
      <c r="A24" s="186"/>
      <c r="B24" s="226" t="s">
        <v>555</v>
      </c>
      <c r="C24" s="227"/>
      <c r="D24" s="229"/>
      <c r="E24" s="230"/>
      <c r="F24" s="229"/>
      <c r="G24" s="230"/>
      <c r="H24" s="229"/>
      <c r="I24" s="229"/>
      <c r="J24" s="229"/>
      <c r="K24" s="231"/>
      <c r="L24" s="219"/>
      <c r="M24" s="220"/>
    </row>
    <row r="25" spans="1:13" ht="57.75">
      <c r="A25" s="252"/>
      <c r="B25" s="253" t="s">
        <v>555</v>
      </c>
      <c r="C25" s="254"/>
      <c r="D25" s="255"/>
      <c r="E25" s="256"/>
      <c r="F25" s="255"/>
      <c r="G25" s="256"/>
      <c r="H25" s="255"/>
      <c r="I25" s="255"/>
      <c r="J25" s="255"/>
      <c r="K25" s="257"/>
      <c r="L25" s="219"/>
      <c r="M25" s="220"/>
    </row>
    <row r="26" spans="1:13" ht="15">
      <c r="A26" s="186"/>
      <c r="B26" s="226" t="s">
        <v>556</v>
      </c>
      <c r="C26" s="227" t="s">
        <v>303</v>
      </c>
      <c r="D26" s="187">
        <v>8</v>
      </c>
      <c r="E26" s="228"/>
      <c r="F26" s="187">
        <f>D26*E26</f>
        <v>0</v>
      </c>
      <c r="G26" s="228"/>
      <c r="H26" s="187">
        <f>D26*G26</f>
        <v>0</v>
      </c>
      <c r="I26" s="187">
        <f>F26+H26</f>
        <v>0</v>
      </c>
      <c r="J26" s="187">
        <v>1</v>
      </c>
      <c r="K26" s="188">
        <f>D26*J26</f>
        <v>8</v>
      </c>
      <c r="L26" s="219"/>
      <c r="M26" s="220"/>
    </row>
    <row r="27" spans="1:13" ht="15">
      <c r="A27" s="186"/>
      <c r="B27" s="226" t="s">
        <v>557</v>
      </c>
      <c r="C27" s="227" t="s">
        <v>303</v>
      </c>
      <c r="D27" s="187">
        <v>12</v>
      </c>
      <c r="E27" s="228"/>
      <c r="F27" s="187">
        <f>D27*E27</f>
        <v>0</v>
      </c>
      <c r="G27" s="228"/>
      <c r="H27" s="187">
        <f>D27*G27</f>
        <v>0</v>
      </c>
      <c r="I27" s="187">
        <f>F27+H27</f>
        <v>0</v>
      </c>
      <c r="J27" s="187">
        <v>1</v>
      </c>
      <c r="K27" s="188">
        <f>D27*J27</f>
        <v>12</v>
      </c>
      <c r="L27" s="219"/>
      <c r="M27" s="220"/>
    </row>
    <row r="28" spans="1:13" ht="32.25" thickBot="1">
      <c r="A28" s="258"/>
      <c r="B28" s="259" t="s">
        <v>558</v>
      </c>
      <c r="C28" s="260"/>
      <c r="D28" s="261"/>
      <c r="E28" s="261"/>
      <c r="F28" s="262">
        <f>SUM(F21:F27)</f>
        <v>0</v>
      </c>
      <c r="G28" s="263"/>
      <c r="H28" s="262">
        <f>SUM(H21:H27)</f>
        <v>0</v>
      </c>
      <c r="I28" s="262">
        <f>SUM(I21:I27)</f>
        <v>0</v>
      </c>
      <c r="J28" s="263"/>
      <c r="K28" s="264">
        <f>SUM(K21:K27)</f>
        <v>20</v>
      </c>
      <c r="L28" s="219"/>
      <c r="M28" s="220"/>
    </row>
    <row r="29" spans="1:13" ht="15">
      <c r="A29" s="236"/>
      <c r="B29" s="235"/>
      <c r="C29" s="236"/>
      <c r="D29" s="237"/>
      <c r="E29" s="237"/>
      <c r="F29" s="237"/>
      <c r="G29" s="237"/>
      <c r="H29" s="237"/>
      <c r="I29" s="237"/>
      <c r="J29" s="237"/>
      <c r="K29" s="237"/>
      <c r="L29" s="220"/>
      <c r="M29" s="220"/>
    </row>
    <row r="30" spans="1:13" ht="15">
      <c r="A30" s="265"/>
      <c r="B30" s="266"/>
      <c r="C30" s="265"/>
      <c r="D30" s="267"/>
      <c r="E30" s="267"/>
      <c r="F30" s="267"/>
      <c r="G30" s="267"/>
      <c r="H30" s="267"/>
      <c r="I30" s="267"/>
      <c r="J30" s="267"/>
      <c r="K30" s="267"/>
      <c r="L30" s="220"/>
      <c r="M30" s="220"/>
    </row>
    <row r="31" spans="1:13" ht="15">
      <c r="A31" s="265"/>
      <c r="B31" s="265"/>
      <c r="C31" s="265"/>
      <c r="D31" s="267"/>
      <c r="E31" s="267"/>
      <c r="F31" s="267"/>
      <c r="G31" s="267"/>
      <c r="H31" s="267"/>
      <c r="I31" s="267"/>
      <c r="J31" s="267"/>
      <c r="K31" s="267"/>
      <c r="L31" s="220"/>
      <c r="M31" s="220"/>
    </row>
    <row r="32" spans="1:13" ht="15">
      <c r="A32" s="265"/>
      <c r="B32" s="265"/>
      <c r="C32" s="265"/>
      <c r="D32" s="267"/>
      <c r="E32" s="267"/>
      <c r="F32" s="267"/>
      <c r="G32" s="267"/>
      <c r="H32" s="267"/>
      <c r="I32" s="267"/>
      <c r="J32" s="267"/>
      <c r="K32" s="267"/>
      <c r="L32" s="220"/>
      <c r="M32" s="220"/>
    </row>
    <row r="33" spans="1:13" ht="15">
      <c r="A33" s="265"/>
      <c r="B33" s="265"/>
      <c r="C33" s="265"/>
      <c r="D33" s="267"/>
      <c r="E33" s="267"/>
      <c r="F33" s="267"/>
      <c r="G33" s="267"/>
      <c r="H33" s="267"/>
      <c r="I33" s="267"/>
      <c r="J33" s="267"/>
      <c r="K33" s="267"/>
      <c r="L33" s="220"/>
      <c r="M33" s="220"/>
    </row>
  </sheetData>
  <sheetProtection algorithmName="SHA-512" hashValue="DzZxKAB41bC//eXNgCH85jsBqquhIcA1JkQIpxfUJFFHzjTz1ObcfToRaCf4l7VWK0rPD8P3pCh70NAJklkdXA==" saltValue="/FSowPMK9uS6tEJWCLvOLA==" spinCount="100000" sheet="1" objects="1" scenarios="1" formatCells="0" formatColumns="0" formatRows="0"/>
  <printOptions/>
  <pageMargins left="0.7086614173228347" right="0.31496062992125984" top="0.7874015748031497" bottom="0.7874015748031497" header="0.5118110236220472" footer="0.5118110236220472"/>
  <pageSetup fitToHeight="1" fitToWidth="1" horizontalDpi="300" verticalDpi="300" orientation="portrait" paperSize="9" scale="77" r:id="rId1"/>
  <headerFooter>
    <oddHeader>&amp;CVZT - POLOŽKY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C30"/>
  <sheetViews>
    <sheetView workbookViewId="0" topLeftCell="A1">
      <selection activeCell="A31" sqref="A31"/>
    </sheetView>
  </sheetViews>
  <sheetFormatPr defaultColWidth="8.57421875" defaultRowHeight="15"/>
  <cols>
    <col min="1" max="1" width="22.57421875" style="214" customWidth="1"/>
    <col min="2" max="2" width="67.28125" style="214" customWidth="1"/>
    <col min="3" max="3" width="8.57421875" style="179" customWidth="1"/>
    <col min="4" max="4" width="11.57421875" style="179" hidden="1" customWidth="1"/>
    <col min="5" max="16384" width="8.57421875" style="179" customWidth="1"/>
  </cols>
  <sheetData>
    <row r="1" spans="1:3" ht="15">
      <c r="A1" s="456" t="s">
        <v>559</v>
      </c>
      <c r="B1" s="456"/>
      <c r="C1" s="219"/>
    </row>
    <row r="2" spans="1:3" ht="15">
      <c r="A2" s="456"/>
      <c r="B2" s="456"/>
      <c r="C2" s="219"/>
    </row>
    <row r="3" spans="1:3" ht="15">
      <c r="A3" s="227" t="s">
        <v>560</v>
      </c>
      <c r="B3" s="268" t="s">
        <v>561</v>
      </c>
      <c r="C3" s="219"/>
    </row>
    <row r="4" spans="1:3" ht="15">
      <c r="A4" s="227" t="s">
        <v>562</v>
      </c>
      <c r="B4" s="268" t="s">
        <v>563</v>
      </c>
      <c r="C4" s="219"/>
    </row>
    <row r="5" spans="1:3" ht="15">
      <c r="A5" s="227" t="s">
        <v>564</v>
      </c>
      <c r="B5" s="268" t="s">
        <v>565</v>
      </c>
      <c r="C5" s="219"/>
    </row>
    <row r="6" spans="1:3" ht="15">
      <c r="A6" s="227" t="s">
        <v>566</v>
      </c>
      <c r="B6" s="269" t="s">
        <v>6</v>
      </c>
      <c r="C6" s="219"/>
    </row>
    <row r="7" spans="1:3" ht="15">
      <c r="A7" s="227" t="s">
        <v>567</v>
      </c>
      <c r="B7" s="269" t="s">
        <v>2</v>
      </c>
      <c r="C7" s="219"/>
    </row>
    <row r="8" spans="1:3" ht="15">
      <c r="A8" s="227" t="s">
        <v>568</v>
      </c>
      <c r="B8" s="269"/>
      <c r="C8" s="219"/>
    </row>
    <row r="9" spans="1:3" ht="15">
      <c r="A9" s="227" t="s">
        <v>51</v>
      </c>
      <c r="B9" s="269" t="s">
        <v>569</v>
      </c>
      <c r="C9" s="219"/>
    </row>
    <row r="10" spans="1:3" ht="15">
      <c r="A10" s="227" t="s">
        <v>570</v>
      </c>
      <c r="B10" s="269"/>
      <c r="C10" s="219"/>
    </row>
    <row r="11" spans="1:3" ht="15">
      <c r="A11" s="227" t="s">
        <v>571</v>
      </c>
      <c r="B11" s="269"/>
      <c r="C11" s="219"/>
    </row>
    <row r="12" spans="1:3" ht="15">
      <c r="A12" s="227" t="s">
        <v>572</v>
      </c>
      <c r="B12" s="269"/>
      <c r="C12" s="219"/>
    </row>
    <row r="13" spans="1:3" ht="15">
      <c r="A13" s="227" t="s">
        <v>573</v>
      </c>
      <c r="B13" s="269" t="s">
        <v>574</v>
      </c>
      <c r="C13" s="219"/>
    </row>
    <row r="14" spans="1:3" ht="15">
      <c r="A14" s="227" t="s">
        <v>575</v>
      </c>
      <c r="B14" s="268" t="s">
        <v>576</v>
      </c>
      <c r="C14" s="219"/>
    </row>
    <row r="15" spans="1:3" ht="15">
      <c r="A15" s="270" t="s">
        <v>577</v>
      </c>
      <c r="B15" s="271"/>
      <c r="C15" s="220"/>
    </row>
    <row r="16" spans="1:3" ht="15">
      <c r="A16" s="227" t="s">
        <v>578</v>
      </c>
      <c r="B16" s="272" t="s">
        <v>579</v>
      </c>
      <c r="C16" s="219"/>
    </row>
    <row r="17" spans="1:3" ht="15">
      <c r="A17" s="227" t="s">
        <v>580</v>
      </c>
      <c r="B17" s="272" t="s">
        <v>376</v>
      </c>
      <c r="C17" s="219"/>
    </row>
    <row r="18" spans="1:3" ht="15">
      <c r="A18" s="227" t="s">
        <v>581</v>
      </c>
      <c r="B18" s="272" t="s">
        <v>582</v>
      </c>
      <c r="C18" s="219"/>
    </row>
    <row r="19" spans="1:3" ht="15">
      <c r="A19" s="227" t="s">
        <v>583</v>
      </c>
      <c r="B19" s="272" t="s">
        <v>449</v>
      </c>
      <c r="C19" s="219"/>
    </row>
    <row r="20" spans="1:3" ht="15">
      <c r="A20" s="227" t="s">
        <v>584</v>
      </c>
      <c r="B20" s="273" t="s">
        <v>585</v>
      </c>
      <c r="C20" s="219"/>
    </row>
    <row r="21" spans="1:3" ht="15">
      <c r="A21" s="227" t="s">
        <v>586</v>
      </c>
      <c r="B21" s="273" t="s">
        <v>585</v>
      </c>
      <c r="C21" s="219"/>
    </row>
    <row r="22" spans="1:3" ht="15">
      <c r="A22" s="227" t="s">
        <v>587</v>
      </c>
      <c r="B22" s="273" t="s">
        <v>585</v>
      </c>
      <c r="C22" s="219"/>
    </row>
    <row r="23" spans="1:3" ht="15">
      <c r="A23" s="227" t="s">
        <v>588</v>
      </c>
      <c r="B23" s="273" t="s">
        <v>585</v>
      </c>
      <c r="C23" s="219"/>
    </row>
    <row r="24" spans="1:3" ht="15">
      <c r="A24" s="227" t="s">
        <v>589</v>
      </c>
      <c r="B24" s="273" t="s">
        <v>590</v>
      </c>
      <c r="C24" s="219"/>
    </row>
    <row r="25" spans="1:3" ht="15">
      <c r="A25" s="227" t="s">
        <v>591</v>
      </c>
      <c r="B25" s="273" t="s">
        <v>585</v>
      </c>
      <c r="C25" s="219"/>
    </row>
    <row r="26" spans="1:3" ht="15">
      <c r="A26" s="227" t="s">
        <v>592</v>
      </c>
      <c r="B26" s="273" t="s">
        <v>585</v>
      </c>
      <c r="C26" s="219"/>
    </row>
    <row r="27" spans="1:3" ht="15">
      <c r="A27" s="227" t="s">
        <v>593</v>
      </c>
      <c r="B27" s="273" t="s">
        <v>585</v>
      </c>
      <c r="C27" s="219"/>
    </row>
    <row r="28" spans="1:3" ht="15">
      <c r="A28" s="227" t="s">
        <v>594</v>
      </c>
      <c r="B28" s="273" t="s">
        <v>585</v>
      </c>
      <c r="C28" s="219"/>
    </row>
    <row r="29" spans="1:3" ht="39">
      <c r="A29" s="226" t="s">
        <v>595</v>
      </c>
      <c r="B29" s="273" t="s">
        <v>596</v>
      </c>
      <c r="C29" s="219"/>
    </row>
    <row r="30" spans="1:3" ht="15">
      <c r="A30" s="227" t="s">
        <v>597</v>
      </c>
      <c r="B30" s="273" t="s">
        <v>598</v>
      </c>
      <c r="C30" s="219"/>
    </row>
  </sheetData>
  <sheetProtection algorithmName="SHA-512" hashValue="YBunGEs40b07HmFv0yvM3WU5wAnlPL1IWwTYOnGUwFoznb6BTOtpjShOzhQ6Q8KwL+84p4fP93tzvpA4SCyS6A==" saltValue="qr5fV7C2uvjAe8IPolZHvw==" spinCount="100000" sheet="1" objects="1" scenarios="1" formatCells="0" formatColumns="0" formatRows="0"/>
  <mergeCells count="1">
    <mergeCell ref="A1:B2"/>
  </mergeCells>
  <printOptions/>
  <pageMargins left="0.7" right="0.7" top="0.7875" bottom="0.7875" header="0.511811023622047" footer="0.511811023622047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55"/>
  <sheetViews>
    <sheetView workbookViewId="0" topLeftCell="A4">
      <selection activeCell="B47" sqref="B47:G47"/>
    </sheetView>
  </sheetViews>
  <sheetFormatPr defaultColWidth="9.140625" defaultRowHeight="15"/>
  <cols>
    <col min="1" max="1" width="2.00390625" style="6" customWidth="1"/>
    <col min="2" max="2" width="15.00390625" style="6" customWidth="1"/>
    <col min="3" max="3" width="15.8515625" style="6" customWidth="1"/>
    <col min="4" max="4" width="14.57421875" style="6" customWidth="1"/>
    <col min="5" max="5" width="13.57421875" style="6" customWidth="1"/>
    <col min="6" max="6" width="16.57421875" style="6" customWidth="1"/>
    <col min="7" max="7" width="15.28125" style="6" customWidth="1"/>
    <col min="8" max="256" width="9.140625" style="6" customWidth="1"/>
    <col min="257" max="257" width="2.00390625" style="6" customWidth="1"/>
    <col min="258" max="258" width="15.00390625" style="6" customWidth="1"/>
    <col min="259" max="259" width="15.8515625" style="6" customWidth="1"/>
    <col min="260" max="260" width="14.57421875" style="6" customWidth="1"/>
    <col min="261" max="261" width="13.57421875" style="6" customWidth="1"/>
    <col min="262" max="262" width="16.57421875" style="6" customWidth="1"/>
    <col min="263" max="263" width="15.28125" style="6" customWidth="1"/>
    <col min="264" max="512" width="9.140625" style="6" customWidth="1"/>
    <col min="513" max="513" width="2.00390625" style="6" customWidth="1"/>
    <col min="514" max="514" width="15.00390625" style="6" customWidth="1"/>
    <col min="515" max="515" width="15.8515625" style="6" customWidth="1"/>
    <col min="516" max="516" width="14.57421875" style="6" customWidth="1"/>
    <col min="517" max="517" width="13.57421875" style="6" customWidth="1"/>
    <col min="518" max="518" width="16.57421875" style="6" customWidth="1"/>
    <col min="519" max="519" width="15.28125" style="6" customWidth="1"/>
    <col min="520" max="768" width="9.140625" style="6" customWidth="1"/>
    <col min="769" max="769" width="2.00390625" style="6" customWidth="1"/>
    <col min="770" max="770" width="15.00390625" style="6" customWidth="1"/>
    <col min="771" max="771" width="15.8515625" style="6" customWidth="1"/>
    <col min="772" max="772" width="14.57421875" style="6" customWidth="1"/>
    <col min="773" max="773" width="13.57421875" style="6" customWidth="1"/>
    <col min="774" max="774" width="16.57421875" style="6" customWidth="1"/>
    <col min="775" max="775" width="15.28125" style="6" customWidth="1"/>
    <col min="776" max="1024" width="9.140625" style="6" customWidth="1"/>
    <col min="1025" max="1025" width="2.00390625" style="6" customWidth="1"/>
    <col min="1026" max="1026" width="15.00390625" style="6" customWidth="1"/>
    <col min="1027" max="1027" width="15.8515625" style="6" customWidth="1"/>
    <col min="1028" max="1028" width="14.57421875" style="6" customWidth="1"/>
    <col min="1029" max="1029" width="13.57421875" style="6" customWidth="1"/>
    <col min="1030" max="1030" width="16.57421875" style="6" customWidth="1"/>
    <col min="1031" max="1031" width="15.28125" style="6" customWidth="1"/>
    <col min="1032" max="1280" width="9.140625" style="6" customWidth="1"/>
    <col min="1281" max="1281" width="2.00390625" style="6" customWidth="1"/>
    <col min="1282" max="1282" width="15.00390625" style="6" customWidth="1"/>
    <col min="1283" max="1283" width="15.8515625" style="6" customWidth="1"/>
    <col min="1284" max="1284" width="14.57421875" style="6" customWidth="1"/>
    <col min="1285" max="1285" width="13.57421875" style="6" customWidth="1"/>
    <col min="1286" max="1286" width="16.57421875" style="6" customWidth="1"/>
    <col min="1287" max="1287" width="15.28125" style="6" customWidth="1"/>
    <col min="1288" max="1536" width="9.140625" style="6" customWidth="1"/>
    <col min="1537" max="1537" width="2.00390625" style="6" customWidth="1"/>
    <col min="1538" max="1538" width="15.00390625" style="6" customWidth="1"/>
    <col min="1539" max="1539" width="15.8515625" style="6" customWidth="1"/>
    <col min="1540" max="1540" width="14.57421875" style="6" customWidth="1"/>
    <col min="1541" max="1541" width="13.57421875" style="6" customWidth="1"/>
    <col min="1542" max="1542" width="16.57421875" style="6" customWidth="1"/>
    <col min="1543" max="1543" width="15.28125" style="6" customWidth="1"/>
    <col min="1544" max="1792" width="9.140625" style="6" customWidth="1"/>
    <col min="1793" max="1793" width="2.00390625" style="6" customWidth="1"/>
    <col min="1794" max="1794" width="15.00390625" style="6" customWidth="1"/>
    <col min="1795" max="1795" width="15.8515625" style="6" customWidth="1"/>
    <col min="1796" max="1796" width="14.57421875" style="6" customWidth="1"/>
    <col min="1797" max="1797" width="13.57421875" style="6" customWidth="1"/>
    <col min="1798" max="1798" width="16.57421875" style="6" customWidth="1"/>
    <col min="1799" max="1799" width="15.28125" style="6" customWidth="1"/>
    <col min="1800" max="2048" width="9.140625" style="6" customWidth="1"/>
    <col min="2049" max="2049" width="2.00390625" style="6" customWidth="1"/>
    <col min="2050" max="2050" width="15.00390625" style="6" customWidth="1"/>
    <col min="2051" max="2051" width="15.8515625" style="6" customWidth="1"/>
    <col min="2052" max="2052" width="14.57421875" style="6" customWidth="1"/>
    <col min="2053" max="2053" width="13.57421875" style="6" customWidth="1"/>
    <col min="2054" max="2054" width="16.57421875" style="6" customWidth="1"/>
    <col min="2055" max="2055" width="15.28125" style="6" customWidth="1"/>
    <col min="2056" max="2304" width="9.140625" style="6" customWidth="1"/>
    <col min="2305" max="2305" width="2.00390625" style="6" customWidth="1"/>
    <col min="2306" max="2306" width="15.00390625" style="6" customWidth="1"/>
    <col min="2307" max="2307" width="15.8515625" style="6" customWidth="1"/>
    <col min="2308" max="2308" width="14.57421875" style="6" customWidth="1"/>
    <col min="2309" max="2309" width="13.57421875" style="6" customWidth="1"/>
    <col min="2310" max="2310" width="16.57421875" style="6" customWidth="1"/>
    <col min="2311" max="2311" width="15.28125" style="6" customWidth="1"/>
    <col min="2312" max="2560" width="9.140625" style="6" customWidth="1"/>
    <col min="2561" max="2561" width="2.00390625" style="6" customWidth="1"/>
    <col min="2562" max="2562" width="15.00390625" style="6" customWidth="1"/>
    <col min="2563" max="2563" width="15.8515625" style="6" customWidth="1"/>
    <col min="2564" max="2564" width="14.57421875" style="6" customWidth="1"/>
    <col min="2565" max="2565" width="13.57421875" style="6" customWidth="1"/>
    <col min="2566" max="2566" width="16.57421875" style="6" customWidth="1"/>
    <col min="2567" max="2567" width="15.28125" style="6" customWidth="1"/>
    <col min="2568" max="2816" width="9.140625" style="6" customWidth="1"/>
    <col min="2817" max="2817" width="2.00390625" style="6" customWidth="1"/>
    <col min="2818" max="2818" width="15.00390625" style="6" customWidth="1"/>
    <col min="2819" max="2819" width="15.8515625" style="6" customWidth="1"/>
    <col min="2820" max="2820" width="14.57421875" style="6" customWidth="1"/>
    <col min="2821" max="2821" width="13.57421875" style="6" customWidth="1"/>
    <col min="2822" max="2822" width="16.57421875" style="6" customWidth="1"/>
    <col min="2823" max="2823" width="15.28125" style="6" customWidth="1"/>
    <col min="2824" max="3072" width="9.140625" style="6" customWidth="1"/>
    <col min="3073" max="3073" width="2.00390625" style="6" customWidth="1"/>
    <col min="3074" max="3074" width="15.00390625" style="6" customWidth="1"/>
    <col min="3075" max="3075" width="15.8515625" style="6" customWidth="1"/>
    <col min="3076" max="3076" width="14.57421875" style="6" customWidth="1"/>
    <col min="3077" max="3077" width="13.57421875" style="6" customWidth="1"/>
    <col min="3078" max="3078" width="16.57421875" style="6" customWidth="1"/>
    <col min="3079" max="3079" width="15.28125" style="6" customWidth="1"/>
    <col min="3080" max="3328" width="9.140625" style="6" customWidth="1"/>
    <col min="3329" max="3329" width="2.00390625" style="6" customWidth="1"/>
    <col min="3330" max="3330" width="15.00390625" style="6" customWidth="1"/>
    <col min="3331" max="3331" width="15.8515625" style="6" customWidth="1"/>
    <col min="3332" max="3332" width="14.57421875" style="6" customWidth="1"/>
    <col min="3333" max="3333" width="13.57421875" style="6" customWidth="1"/>
    <col min="3334" max="3334" width="16.57421875" style="6" customWidth="1"/>
    <col min="3335" max="3335" width="15.28125" style="6" customWidth="1"/>
    <col min="3336" max="3584" width="9.140625" style="6" customWidth="1"/>
    <col min="3585" max="3585" width="2.00390625" style="6" customWidth="1"/>
    <col min="3586" max="3586" width="15.00390625" style="6" customWidth="1"/>
    <col min="3587" max="3587" width="15.8515625" style="6" customWidth="1"/>
    <col min="3588" max="3588" width="14.57421875" style="6" customWidth="1"/>
    <col min="3589" max="3589" width="13.57421875" style="6" customWidth="1"/>
    <col min="3590" max="3590" width="16.57421875" style="6" customWidth="1"/>
    <col min="3591" max="3591" width="15.28125" style="6" customWidth="1"/>
    <col min="3592" max="3840" width="9.140625" style="6" customWidth="1"/>
    <col min="3841" max="3841" width="2.00390625" style="6" customWidth="1"/>
    <col min="3842" max="3842" width="15.00390625" style="6" customWidth="1"/>
    <col min="3843" max="3843" width="15.8515625" style="6" customWidth="1"/>
    <col min="3844" max="3844" width="14.57421875" style="6" customWidth="1"/>
    <col min="3845" max="3845" width="13.57421875" style="6" customWidth="1"/>
    <col min="3846" max="3846" width="16.57421875" style="6" customWidth="1"/>
    <col min="3847" max="3847" width="15.28125" style="6" customWidth="1"/>
    <col min="3848" max="4096" width="9.140625" style="6" customWidth="1"/>
    <col min="4097" max="4097" width="2.00390625" style="6" customWidth="1"/>
    <col min="4098" max="4098" width="15.00390625" style="6" customWidth="1"/>
    <col min="4099" max="4099" width="15.8515625" style="6" customWidth="1"/>
    <col min="4100" max="4100" width="14.57421875" style="6" customWidth="1"/>
    <col min="4101" max="4101" width="13.57421875" style="6" customWidth="1"/>
    <col min="4102" max="4102" width="16.57421875" style="6" customWidth="1"/>
    <col min="4103" max="4103" width="15.28125" style="6" customWidth="1"/>
    <col min="4104" max="4352" width="9.140625" style="6" customWidth="1"/>
    <col min="4353" max="4353" width="2.00390625" style="6" customWidth="1"/>
    <col min="4354" max="4354" width="15.00390625" style="6" customWidth="1"/>
    <col min="4355" max="4355" width="15.8515625" style="6" customWidth="1"/>
    <col min="4356" max="4356" width="14.57421875" style="6" customWidth="1"/>
    <col min="4357" max="4357" width="13.57421875" style="6" customWidth="1"/>
    <col min="4358" max="4358" width="16.57421875" style="6" customWidth="1"/>
    <col min="4359" max="4359" width="15.28125" style="6" customWidth="1"/>
    <col min="4360" max="4608" width="9.140625" style="6" customWidth="1"/>
    <col min="4609" max="4609" width="2.00390625" style="6" customWidth="1"/>
    <col min="4610" max="4610" width="15.00390625" style="6" customWidth="1"/>
    <col min="4611" max="4611" width="15.8515625" style="6" customWidth="1"/>
    <col min="4612" max="4612" width="14.57421875" style="6" customWidth="1"/>
    <col min="4613" max="4613" width="13.57421875" style="6" customWidth="1"/>
    <col min="4614" max="4614" width="16.57421875" style="6" customWidth="1"/>
    <col min="4615" max="4615" width="15.28125" style="6" customWidth="1"/>
    <col min="4616" max="4864" width="9.140625" style="6" customWidth="1"/>
    <col min="4865" max="4865" width="2.00390625" style="6" customWidth="1"/>
    <col min="4866" max="4866" width="15.00390625" style="6" customWidth="1"/>
    <col min="4867" max="4867" width="15.8515625" style="6" customWidth="1"/>
    <col min="4868" max="4868" width="14.57421875" style="6" customWidth="1"/>
    <col min="4869" max="4869" width="13.57421875" style="6" customWidth="1"/>
    <col min="4870" max="4870" width="16.57421875" style="6" customWidth="1"/>
    <col min="4871" max="4871" width="15.28125" style="6" customWidth="1"/>
    <col min="4872" max="5120" width="9.140625" style="6" customWidth="1"/>
    <col min="5121" max="5121" width="2.00390625" style="6" customWidth="1"/>
    <col min="5122" max="5122" width="15.00390625" style="6" customWidth="1"/>
    <col min="5123" max="5123" width="15.8515625" style="6" customWidth="1"/>
    <col min="5124" max="5124" width="14.57421875" style="6" customWidth="1"/>
    <col min="5125" max="5125" width="13.57421875" style="6" customWidth="1"/>
    <col min="5126" max="5126" width="16.57421875" style="6" customWidth="1"/>
    <col min="5127" max="5127" width="15.28125" style="6" customWidth="1"/>
    <col min="5128" max="5376" width="9.140625" style="6" customWidth="1"/>
    <col min="5377" max="5377" width="2.00390625" style="6" customWidth="1"/>
    <col min="5378" max="5378" width="15.00390625" style="6" customWidth="1"/>
    <col min="5379" max="5379" width="15.8515625" style="6" customWidth="1"/>
    <col min="5380" max="5380" width="14.57421875" style="6" customWidth="1"/>
    <col min="5381" max="5381" width="13.57421875" style="6" customWidth="1"/>
    <col min="5382" max="5382" width="16.57421875" style="6" customWidth="1"/>
    <col min="5383" max="5383" width="15.28125" style="6" customWidth="1"/>
    <col min="5384" max="5632" width="9.140625" style="6" customWidth="1"/>
    <col min="5633" max="5633" width="2.00390625" style="6" customWidth="1"/>
    <col min="5634" max="5634" width="15.00390625" style="6" customWidth="1"/>
    <col min="5635" max="5635" width="15.8515625" style="6" customWidth="1"/>
    <col min="5636" max="5636" width="14.57421875" style="6" customWidth="1"/>
    <col min="5637" max="5637" width="13.57421875" style="6" customWidth="1"/>
    <col min="5638" max="5638" width="16.57421875" style="6" customWidth="1"/>
    <col min="5639" max="5639" width="15.28125" style="6" customWidth="1"/>
    <col min="5640" max="5888" width="9.140625" style="6" customWidth="1"/>
    <col min="5889" max="5889" width="2.00390625" style="6" customWidth="1"/>
    <col min="5890" max="5890" width="15.00390625" style="6" customWidth="1"/>
    <col min="5891" max="5891" width="15.8515625" style="6" customWidth="1"/>
    <col min="5892" max="5892" width="14.57421875" style="6" customWidth="1"/>
    <col min="5893" max="5893" width="13.57421875" style="6" customWidth="1"/>
    <col min="5894" max="5894" width="16.57421875" style="6" customWidth="1"/>
    <col min="5895" max="5895" width="15.28125" style="6" customWidth="1"/>
    <col min="5896" max="6144" width="9.140625" style="6" customWidth="1"/>
    <col min="6145" max="6145" width="2.00390625" style="6" customWidth="1"/>
    <col min="6146" max="6146" width="15.00390625" style="6" customWidth="1"/>
    <col min="6147" max="6147" width="15.8515625" style="6" customWidth="1"/>
    <col min="6148" max="6148" width="14.57421875" style="6" customWidth="1"/>
    <col min="6149" max="6149" width="13.57421875" style="6" customWidth="1"/>
    <col min="6150" max="6150" width="16.57421875" style="6" customWidth="1"/>
    <col min="6151" max="6151" width="15.28125" style="6" customWidth="1"/>
    <col min="6152" max="6400" width="9.140625" style="6" customWidth="1"/>
    <col min="6401" max="6401" width="2.00390625" style="6" customWidth="1"/>
    <col min="6402" max="6402" width="15.00390625" style="6" customWidth="1"/>
    <col min="6403" max="6403" width="15.8515625" style="6" customWidth="1"/>
    <col min="6404" max="6404" width="14.57421875" style="6" customWidth="1"/>
    <col min="6405" max="6405" width="13.57421875" style="6" customWidth="1"/>
    <col min="6406" max="6406" width="16.57421875" style="6" customWidth="1"/>
    <col min="6407" max="6407" width="15.28125" style="6" customWidth="1"/>
    <col min="6408" max="6656" width="9.140625" style="6" customWidth="1"/>
    <col min="6657" max="6657" width="2.00390625" style="6" customWidth="1"/>
    <col min="6658" max="6658" width="15.00390625" style="6" customWidth="1"/>
    <col min="6659" max="6659" width="15.8515625" style="6" customWidth="1"/>
    <col min="6660" max="6660" width="14.57421875" style="6" customWidth="1"/>
    <col min="6661" max="6661" width="13.57421875" style="6" customWidth="1"/>
    <col min="6662" max="6662" width="16.57421875" style="6" customWidth="1"/>
    <col min="6663" max="6663" width="15.28125" style="6" customWidth="1"/>
    <col min="6664" max="6912" width="9.140625" style="6" customWidth="1"/>
    <col min="6913" max="6913" width="2.00390625" style="6" customWidth="1"/>
    <col min="6914" max="6914" width="15.00390625" style="6" customWidth="1"/>
    <col min="6915" max="6915" width="15.8515625" style="6" customWidth="1"/>
    <col min="6916" max="6916" width="14.57421875" style="6" customWidth="1"/>
    <col min="6917" max="6917" width="13.57421875" style="6" customWidth="1"/>
    <col min="6918" max="6918" width="16.57421875" style="6" customWidth="1"/>
    <col min="6919" max="6919" width="15.28125" style="6" customWidth="1"/>
    <col min="6920" max="7168" width="9.140625" style="6" customWidth="1"/>
    <col min="7169" max="7169" width="2.00390625" style="6" customWidth="1"/>
    <col min="7170" max="7170" width="15.00390625" style="6" customWidth="1"/>
    <col min="7171" max="7171" width="15.8515625" style="6" customWidth="1"/>
    <col min="7172" max="7172" width="14.57421875" style="6" customWidth="1"/>
    <col min="7173" max="7173" width="13.57421875" style="6" customWidth="1"/>
    <col min="7174" max="7174" width="16.57421875" style="6" customWidth="1"/>
    <col min="7175" max="7175" width="15.28125" style="6" customWidth="1"/>
    <col min="7176" max="7424" width="9.140625" style="6" customWidth="1"/>
    <col min="7425" max="7425" width="2.00390625" style="6" customWidth="1"/>
    <col min="7426" max="7426" width="15.00390625" style="6" customWidth="1"/>
    <col min="7427" max="7427" width="15.8515625" style="6" customWidth="1"/>
    <col min="7428" max="7428" width="14.57421875" style="6" customWidth="1"/>
    <col min="7429" max="7429" width="13.57421875" style="6" customWidth="1"/>
    <col min="7430" max="7430" width="16.57421875" style="6" customWidth="1"/>
    <col min="7431" max="7431" width="15.28125" style="6" customWidth="1"/>
    <col min="7432" max="7680" width="9.140625" style="6" customWidth="1"/>
    <col min="7681" max="7681" width="2.00390625" style="6" customWidth="1"/>
    <col min="7682" max="7682" width="15.00390625" style="6" customWidth="1"/>
    <col min="7683" max="7683" width="15.8515625" style="6" customWidth="1"/>
    <col min="7684" max="7684" width="14.57421875" style="6" customWidth="1"/>
    <col min="7685" max="7685" width="13.57421875" style="6" customWidth="1"/>
    <col min="7686" max="7686" width="16.57421875" style="6" customWidth="1"/>
    <col min="7687" max="7687" width="15.28125" style="6" customWidth="1"/>
    <col min="7688" max="7936" width="9.140625" style="6" customWidth="1"/>
    <col min="7937" max="7937" width="2.00390625" style="6" customWidth="1"/>
    <col min="7938" max="7938" width="15.00390625" style="6" customWidth="1"/>
    <col min="7939" max="7939" width="15.8515625" style="6" customWidth="1"/>
    <col min="7940" max="7940" width="14.57421875" style="6" customWidth="1"/>
    <col min="7941" max="7941" width="13.57421875" style="6" customWidth="1"/>
    <col min="7942" max="7942" width="16.57421875" style="6" customWidth="1"/>
    <col min="7943" max="7943" width="15.28125" style="6" customWidth="1"/>
    <col min="7944" max="8192" width="9.140625" style="6" customWidth="1"/>
    <col min="8193" max="8193" width="2.00390625" style="6" customWidth="1"/>
    <col min="8194" max="8194" width="15.00390625" style="6" customWidth="1"/>
    <col min="8195" max="8195" width="15.8515625" style="6" customWidth="1"/>
    <col min="8196" max="8196" width="14.57421875" style="6" customWidth="1"/>
    <col min="8197" max="8197" width="13.57421875" style="6" customWidth="1"/>
    <col min="8198" max="8198" width="16.57421875" style="6" customWidth="1"/>
    <col min="8199" max="8199" width="15.28125" style="6" customWidth="1"/>
    <col min="8200" max="8448" width="9.140625" style="6" customWidth="1"/>
    <col min="8449" max="8449" width="2.00390625" style="6" customWidth="1"/>
    <col min="8450" max="8450" width="15.00390625" style="6" customWidth="1"/>
    <col min="8451" max="8451" width="15.8515625" style="6" customWidth="1"/>
    <col min="8452" max="8452" width="14.57421875" style="6" customWidth="1"/>
    <col min="8453" max="8453" width="13.57421875" style="6" customWidth="1"/>
    <col min="8454" max="8454" width="16.57421875" style="6" customWidth="1"/>
    <col min="8455" max="8455" width="15.28125" style="6" customWidth="1"/>
    <col min="8456" max="8704" width="9.140625" style="6" customWidth="1"/>
    <col min="8705" max="8705" width="2.00390625" style="6" customWidth="1"/>
    <col min="8706" max="8706" width="15.00390625" style="6" customWidth="1"/>
    <col min="8707" max="8707" width="15.8515625" style="6" customWidth="1"/>
    <col min="8708" max="8708" width="14.57421875" style="6" customWidth="1"/>
    <col min="8709" max="8709" width="13.57421875" style="6" customWidth="1"/>
    <col min="8710" max="8710" width="16.57421875" style="6" customWidth="1"/>
    <col min="8711" max="8711" width="15.28125" style="6" customWidth="1"/>
    <col min="8712" max="8960" width="9.140625" style="6" customWidth="1"/>
    <col min="8961" max="8961" width="2.00390625" style="6" customWidth="1"/>
    <col min="8962" max="8962" width="15.00390625" style="6" customWidth="1"/>
    <col min="8963" max="8963" width="15.8515625" style="6" customWidth="1"/>
    <col min="8964" max="8964" width="14.57421875" style="6" customWidth="1"/>
    <col min="8965" max="8965" width="13.57421875" style="6" customWidth="1"/>
    <col min="8966" max="8966" width="16.57421875" style="6" customWidth="1"/>
    <col min="8967" max="8967" width="15.28125" style="6" customWidth="1"/>
    <col min="8968" max="9216" width="9.140625" style="6" customWidth="1"/>
    <col min="9217" max="9217" width="2.00390625" style="6" customWidth="1"/>
    <col min="9218" max="9218" width="15.00390625" style="6" customWidth="1"/>
    <col min="9219" max="9219" width="15.8515625" style="6" customWidth="1"/>
    <col min="9220" max="9220" width="14.57421875" style="6" customWidth="1"/>
    <col min="9221" max="9221" width="13.57421875" style="6" customWidth="1"/>
    <col min="9222" max="9222" width="16.57421875" style="6" customWidth="1"/>
    <col min="9223" max="9223" width="15.28125" style="6" customWidth="1"/>
    <col min="9224" max="9472" width="9.140625" style="6" customWidth="1"/>
    <col min="9473" max="9473" width="2.00390625" style="6" customWidth="1"/>
    <col min="9474" max="9474" width="15.00390625" style="6" customWidth="1"/>
    <col min="9475" max="9475" width="15.8515625" style="6" customWidth="1"/>
    <col min="9476" max="9476" width="14.57421875" style="6" customWidth="1"/>
    <col min="9477" max="9477" width="13.57421875" style="6" customWidth="1"/>
    <col min="9478" max="9478" width="16.57421875" style="6" customWidth="1"/>
    <col min="9479" max="9479" width="15.28125" style="6" customWidth="1"/>
    <col min="9480" max="9728" width="9.140625" style="6" customWidth="1"/>
    <col min="9729" max="9729" width="2.00390625" style="6" customWidth="1"/>
    <col min="9730" max="9730" width="15.00390625" style="6" customWidth="1"/>
    <col min="9731" max="9731" width="15.8515625" style="6" customWidth="1"/>
    <col min="9732" max="9732" width="14.57421875" style="6" customWidth="1"/>
    <col min="9733" max="9733" width="13.57421875" style="6" customWidth="1"/>
    <col min="9734" max="9734" width="16.57421875" style="6" customWidth="1"/>
    <col min="9735" max="9735" width="15.28125" style="6" customWidth="1"/>
    <col min="9736" max="9984" width="9.140625" style="6" customWidth="1"/>
    <col min="9985" max="9985" width="2.00390625" style="6" customWidth="1"/>
    <col min="9986" max="9986" width="15.00390625" style="6" customWidth="1"/>
    <col min="9987" max="9987" width="15.8515625" style="6" customWidth="1"/>
    <col min="9988" max="9988" width="14.57421875" style="6" customWidth="1"/>
    <col min="9989" max="9989" width="13.57421875" style="6" customWidth="1"/>
    <col min="9990" max="9990" width="16.57421875" style="6" customWidth="1"/>
    <col min="9991" max="9991" width="15.28125" style="6" customWidth="1"/>
    <col min="9992" max="10240" width="9.140625" style="6" customWidth="1"/>
    <col min="10241" max="10241" width="2.00390625" style="6" customWidth="1"/>
    <col min="10242" max="10242" width="15.00390625" style="6" customWidth="1"/>
    <col min="10243" max="10243" width="15.8515625" style="6" customWidth="1"/>
    <col min="10244" max="10244" width="14.57421875" style="6" customWidth="1"/>
    <col min="10245" max="10245" width="13.57421875" style="6" customWidth="1"/>
    <col min="10246" max="10246" width="16.57421875" style="6" customWidth="1"/>
    <col min="10247" max="10247" width="15.28125" style="6" customWidth="1"/>
    <col min="10248" max="10496" width="9.140625" style="6" customWidth="1"/>
    <col min="10497" max="10497" width="2.00390625" style="6" customWidth="1"/>
    <col min="10498" max="10498" width="15.00390625" style="6" customWidth="1"/>
    <col min="10499" max="10499" width="15.8515625" style="6" customWidth="1"/>
    <col min="10500" max="10500" width="14.57421875" style="6" customWidth="1"/>
    <col min="10501" max="10501" width="13.57421875" style="6" customWidth="1"/>
    <col min="10502" max="10502" width="16.57421875" style="6" customWidth="1"/>
    <col min="10503" max="10503" width="15.28125" style="6" customWidth="1"/>
    <col min="10504" max="10752" width="9.140625" style="6" customWidth="1"/>
    <col min="10753" max="10753" width="2.00390625" style="6" customWidth="1"/>
    <col min="10754" max="10754" width="15.00390625" style="6" customWidth="1"/>
    <col min="10755" max="10755" width="15.8515625" style="6" customWidth="1"/>
    <col min="10756" max="10756" width="14.57421875" style="6" customWidth="1"/>
    <col min="10757" max="10757" width="13.57421875" style="6" customWidth="1"/>
    <col min="10758" max="10758" width="16.57421875" style="6" customWidth="1"/>
    <col min="10759" max="10759" width="15.28125" style="6" customWidth="1"/>
    <col min="10760" max="11008" width="9.140625" style="6" customWidth="1"/>
    <col min="11009" max="11009" width="2.00390625" style="6" customWidth="1"/>
    <col min="11010" max="11010" width="15.00390625" style="6" customWidth="1"/>
    <col min="11011" max="11011" width="15.8515625" style="6" customWidth="1"/>
    <col min="11012" max="11012" width="14.57421875" style="6" customWidth="1"/>
    <col min="11013" max="11013" width="13.57421875" style="6" customWidth="1"/>
    <col min="11014" max="11014" width="16.57421875" style="6" customWidth="1"/>
    <col min="11015" max="11015" width="15.28125" style="6" customWidth="1"/>
    <col min="11016" max="11264" width="9.140625" style="6" customWidth="1"/>
    <col min="11265" max="11265" width="2.00390625" style="6" customWidth="1"/>
    <col min="11266" max="11266" width="15.00390625" style="6" customWidth="1"/>
    <col min="11267" max="11267" width="15.8515625" style="6" customWidth="1"/>
    <col min="11268" max="11268" width="14.57421875" style="6" customWidth="1"/>
    <col min="11269" max="11269" width="13.57421875" style="6" customWidth="1"/>
    <col min="11270" max="11270" width="16.57421875" style="6" customWidth="1"/>
    <col min="11271" max="11271" width="15.28125" style="6" customWidth="1"/>
    <col min="11272" max="11520" width="9.140625" style="6" customWidth="1"/>
    <col min="11521" max="11521" width="2.00390625" style="6" customWidth="1"/>
    <col min="11522" max="11522" width="15.00390625" style="6" customWidth="1"/>
    <col min="11523" max="11523" width="15.8515625" style="6" customWidth="1"/>
    <col min="11524" max="11524" width="14.57421875" style="6" customWidth="1"/>
    <col min="11525" max="11525" width="13.57421875" style="6" customWidth="1"/>
    <col min="11526" max="11526" width="16.57421875" style="6" customWidth="1"/>
    <col min="11527" max="11527" width="15.28125" style="6" customWidth="1"/>
    <col min="11528" max="11776" width="9.140625" style="6" customWidth="1"/>
    <col min="11777" max="11777" width="2.00390625" style="6" customWidth="1"/>
    <col min="11778" max="11778" width="15.00390625" style="6" customWidth="1"/>
    <col min="11779" max="11779" width="15.8515625" style="6" customWidth="1"/>
    <col min="11780" max="11780" width="14.57421875" style="6" customWidth="1"/>
    <col min="11781" max="11781" width="13.57421875" style="6" customWidth="1"/>
    <col min="11782" max="11782" width="16.57421875" style="6" customWidth="1"/>
    <col min="11783" max="11783" width="15.28125" style="6" customWidth="1"/>
    <col min="11784" max="12032" width="9.140625" style="6" customWidth="1"/>
    <col min="12033" max="12033" width="2.00390625" style="6" customWidth="1"/>
    <col min="12034" max="12034" width="15.00390625" style="6" customWidth="1"/>
    <col min="12035" max="12035" width="15.8515625" style="6" customWidth="1"/>
    <col min="12036" max="12036" width="14.57421875" style="6" customWidth="1"/>
    <col min="12037" max="12037" width="13.57421875" style="6" customWidth="1"/>
    <col min="12038" max="12038" width="16.57421875" style="6" customWidth="1"/>
    <col min="12039" max="12039" width="15.28125" style="6" customWidth="1"/>
    <col min="12040" max="12288" width="9.140625" style="6" customWidth="1"/>
    <col min="12289" max="12289" width="2.00390625" style="6" customWidth="1"/>
    <col min="12290" max="12290" width="15.00390625" style="6" customWidth="1"/>
    <col min="12291" max="12291" width="15.8515625" style="6" customWidth="1"/>
    <col min="12292" max="12292" width="14.57421875" style="6" customWidth="1"/>
    <col min="12293" max="12293" width="13.57421875" style="6" customWidth="1"/>
    <col min="12294" max="12294" width="16.57421875" style="6" customWidth="1"/>
    <col min="12295" max="12295" width="15.28125" style="6" customWidth="1"/>
    <col min="12296" max="12544" width="9.140625" style="6" customWidth="1"/>
    <col min="12545" max="12545" width="2.00390625" style="6" customWidth="1"/>
    <col min="12546" max="12546" width="15.00390625" style="6" customWidth="1"/>
    <col min="12547" max="12547" width="15.8515625" style="6" customWidth="1"/>
    <col min="12548" max="12548" width="14.57421875" style="6" customWidth="1"/>
    <col min="12549" max="12549" width="13.57421875" style="6" customWidth="1"/>
    <col min="12550" max="12550" width="16.57421875" style="6" customWidth="1"/>
    <col min="12551" max="12551" width="15.28125" style="6" customWidth="1"/>
    <col min="12552" max="12800" width="9.140625" style="6" customWidth="1"/>
    <col min="12801" max="12801" width="2.00390625" style="6" customWidth="1"/>
    <col min="12802" max="12802" width="15.00390625" style="6" customWidth="1"/>
    <col min="12803" max="12803" width="15.8515625" style="6" customWidth="1"/>
    <col min="12804" max="12804" width="14.57421875" style="6" customWidth="1"/>
    <col min="12805" max="12805" width="13.57421875" style="6" customWidth="1"/>
    <col min="12806" max="12806" width="16.57421875" style="6" customWidth="1"/>
    <col min="12807" max="12807" width="15.28125" style="6" customWidth="1"/>
    <col min="12808" max="13056" width="9.140625" style="6" customWidth="1"/>
    <col min="13057" max="13057" width="2.00390625" style="6" customWidth="1"/>
    <col min="13058" max="13058" width="15.00390625" style="6" customWidth="1"/>
    <col min="13059" max="13059" width="15.8515625" style="6" customWidth="1"/>
    <col min="13060" max="13060" width="14.57421875" style="6" customWidth="1"/>
    <col min="13061" max="13061" width="13.57421875" style="6" customWidth="1"/>
    <col min="13062" max="13062" width="16.57421875" style="6" customWidth="1"/>
    <col min="13063" max="13063" width="15.28125" style="6" customWidth="1"/>
    <col min="13064" max="13312" width="9.140625" style="6" customWidth="1"/>
    <col min="13313" max="13313" width="2.00390625" style="6" customWidth="1"/>
    <col min="13314" max="13314" width="15.00390625" style="6" customWidth="1"/>
    <col min="13315" max="13315" width="15.8515625" style="6" customWidth="1"/>
    <col min="13316" max="13316" width="14.57421875" style="6" customWidth="1"/>
    <col min="13317" max="13317" width="13.57421875" style="6" customWidth="1"/>
    <col min="13318" max="13318" width="16.57421875" style="6" customWidth="1"/>
    <col min="13319" max="13319" width="15.28125" style="6" customWidth="1"/>
    <col min="13320" max="13568" width="9.140625" style="6" customWidth="1"/>
    <col min="13569" max="13569" width="2.00390625" style="6" customWidth="1"/>
    <col min="13570" max="13570" width="15.00390625" style="6" customWidth="1"/>
    <col min="13571" max="13571" width="15.8515625" style="6" customWidth="1"/>
    <col min="13572" max="13572" width="14.57421875" style="6" customWidth="1"/>
    <col min="13573" max="13573" width="13.57421875" style="6" customWidth="1"/>
    <col min="13574" max="13574" width="16.57421875" style="6" customWidth="1"/>
    <col min="13575" max="13575" width="15.28125" style="6" customWidth="1"/>
    <col min="13576" max="13824" width="9.140625" style="6" customWidth="1"/>
    <col min="13825" max="13825" width="2.00390625" style="6" customWidth="1"/>
    <col min="13826" max="13826" width="15.00390625" style="6" customWidth="1"/>
    <col min="13827" max="13827" width="15.8515625" style="6" customWidth="1"/>
    <col min="13828" max="13828" width="14.57421875" style="6" customWidth="1"/>
    <col min="13829" max="13829" width="13.57421875" style="6" customWidth="1"/>
    <col min="13830" max="13830" width="16.57421875" style="6" customWidth="1"/>
    <col min="13831" max="13831" width="15.28125" style="6" customWidth="1"/>
    <col min="13832" max="14080" width="9.140625" style="6" customWidth="1"/>
    <col min="14081" max="14081" width="2.00390625" style="6" customWidth="1"/>
    <col min="14082" max="14082" width="15.00390625" style="6" customWidth="1"/>
    <col min="14083" max="14083" width="15.8515625" style="6" customWidth="1"/>
    <col min="14084" max="14084" width="14.57421875" style="6" customWidth="1"/>
    <col min="14085" max="14085" width="13.57421875" style="6" customWidth="1"/>
    <col min="14086" max="14086" width="16.57421875" style="6" customWidth="1"/>
    <col min="14087" max="14087" width="15.28125" style="6" customWidth="1"/>
    <col min="14088" max="14336" width="9.140625" style="6" customWidth="1"/>
    <col min="14337" max="14337" width="2.00390625" style="6" customWidth="1"/>
    <col min="14338" max="14338" width="15.00390625" style="6" customWidth="1"/>
    <col min="14339" max="14339" width="15.8515625" style="6" customWidth="1"/>
    <col min="14340" max="14340" width="14.57421875" style="6" customWidth="1"/>
    <col min="14341" max="14341" width="13.57421875" style="6" customWidth="1"/>
    <col min="14342" max="14342" width="16.57421875" style="6" customWidth="1"/>
    <col min="14343" max="14343" width="15.28125" style="6" customWidth="1"/>
    <col min="14344" max="14592" width="9.140625" style="6" customWidth="1"/>
    <col min="14593" max="14593" width="2.00390625" style="6" customWidth="1"/>
    <col min="14594" max="14594" width="15.00390625" style="6" customWidth="1"/>
    <col min="14595" max="14595" width="15.8515625" style="6" customWidth="1"/>
    <col min="14596" max="14596" width="14.57421875" style="6" customWidth="1"/>
    <col min="14597" max="14597" width="13.57421875" style="6" customWidth="1"/>
    <col min="14598" max="14598" width="16.57421875" style="6" customWidth="1"/>
    <col min="14599" max="14599" width="15.28125" style="6" customWidth="1"/>
    <col min="14600" max="14848" width="9.140625" style="6" customWidth="1"/>
    <col min="14849" max="14849" width="2.00390625" style="6" customWidth="1"/>
    <col min="14850" max="14850" width="15.00390625" style="6" customWidth="1"/>
    <col min="14851" max="14851" width="15.8515625" style="6" customWidth="1"/>
    <col min="14852" max="14852" width="14.57421875" style="6" customWidth="1"/>
    <col min="14853" max="14853" width="13.57421875" style="6" customWidth="1"/>
    <col min="14854" max="14854" width="16.57421875" style="6" customWidth="1"/>
    <col min="14855" max="14855" width="15.28125" style="6" customWidth="1"/>
    <col min="14856" max="15104" width="9.140625" style="6" customWidth="1"/>
    <col min="15105" max="15105" width="2.00390625" style="6" customWidth="1"/>
    <col min="15106" max="15106" width="15.00390625" style="6" customWidth="1"/>
    <col min="15107" max="15107" width="15.8515625" style="6" customWidth="1"/>
    <col min="15108" max="15108" width="14.57421875" style="6" customWidth="1"/>
    <col min="15109" max="15109" width="13.57421875" style="6" customWidth="1"/>
    <col min="15110" max="15110" width="16.57421875" style="6" customWidth="1"/>
    <col min="15111" max="15111" width="15.28125" style="6" customWidth="1"/>
    <col min="15112" max="15360" width="9.140625" style="6" customWidth="1"/>
    <col min="15361" max="15361" width="2.00390625" style="6" customWidth="1"/>
    <col min="15362" max="15362" width="15.00390625" style="6" customWidth="1"/>
    <col min="15363" max="15363" width="15.8515625" style="6" customWidth="1"/>
    <col min="15364" max="15364" width="14.57421875" style="6" customWidth="1"/>
    <col min="15365" max="15365" width="13.57421875" style="6" customWidth="1"/>
    <col min="15366" max="15366" width="16.57421875" style="6" customWidth="1"/>
    <col min="15367" max="15367" width="15.28125" style="6" customWidth="1"/>
    <col min="15368" max="15616" width="9.140625" style="6" customWidth="1"/>
    <col min="15617" max="15617" width="2.00390625" style="6" customWidth="1"/>
    <col min="15618" max="15618" width="15.00390625" style="6" customWidth="1"/>
    <col min="15619" max="15619" width="15.8515625" style="6" customWidth="1"/>
    <col min="15620" max="15620" width="14.57421875" style="6" customWidth="1"/>
    <col min="15621" max="15621" width="13.57421875" style="6" customWidth="1"/>
    <col min="15622" max="15622" width="16.57421875" style="6" customWidth="1"/>
    <col min="15623" max="15623" width="15.28125" style="6" customWidth="1"/>
    <col min="15624" max="15872" width="9.140625" style="6" customWidth="1"/>
    <col min="15873" max="15873" width="2.00390625" style="6" customWidth="1"/>
    <col min="15874" max="15874" width="15.00390625" style="6" customWidth="1"/>
    <col min="15875" max="15875" width="15.8515625" style="6" customWidth="1"/>
    <col min="15876" max="15876" width="14.57421875" style="6" customWidth="1"/>
    <col min="15877" max="15877" width="13.57421875" style="6" customWidth="1"/>
    <col min="15878" max="15878" width="16.57421875" style="6" customWidth="1"/>
    <col min="15879" max="15879" width="15.28125" style="6" customWidth="1"/>
    <col min="15880" max="16128" width="9.140625" style="6" customWidth="1"/>
    <col min="16129" max="16129" width="2.00390625" style="6" customWidth="1"/>
    <col min="16130" max="16130" width="15.00390625" style="6" customWidth="1"/>
    <col min="16131" max="16131" width="15.8515625" style="6" customWidth="1"/>
    <col min="16132" max="16132" width="14.57421875" style="6" customWidth="1"/>
    <col min="16133" max="16133" width="13.57421875" style="6" customWidth="1"/>
    <col min="16134" max="16134" width="16.57421875" style="6" customWidth="1"/>
    <col min="16135" max="16135" width="15.28125" style="6" customWidth="1"/>
    <col min="16136" max="16384" width="9.140625" style="6" customWidth="1"/>
  </cols>
  <sheetData>
    <row r="1" spans="1:7" ht="24.75" customHeight="1" thickBot="1">
      <c r="A1" s="4" t="s">
        <v>15</v>
      </c>
      <c r="B1" s="5"/>
      <c r="C1" s="5"/>
      <c r="D1" s="5"/>
      <c r="E1" s="5"/>
      <c r="F1" s="5"/>
      <c r="G1" s="5"/>
    </row>
    <row r="2" spans="1:7" ht="18.75" customHeight="1">
      <c r="A2" s="7" t="s">
        <v>16</v>
      </c>
      <c r="B2" s="8"/>
      <c r="C2" s="9">
        <f>'A-Rekapitulace'!H1</f>
        <v>10001653</v>
      </c>
      <c r="D2" s="10" t="str">
        <f>'A-Rekapitulace'!G2</f>
        <v>BUDOVA A I. ETAPA</v>
      </c>
      <c r="E2" s="8"/>
      <c r="F2" s="8"/>
      <c r="G2" s="11"/>
    </row>
    <row r="3" spans="1:7" ht="3" customHeight="1">
      <c r="A3" s="12"/>
      <c r="B3" s="13"/>
      <c r="C3" s="12"/>
      <c r="D3" s="12"/>
      <c r="E3" s="12"/>
      <c r="F3" s="12"/>
      <c r="G3" s="14"/>
    </row>
    <row r="4" spans="1:7" ht="12" customHeight="1">
      <c r="A4" s="15" t="s">
        <v>17</v>
      </c>
      <c r="B4" s="16"/>
      <c r="C4" s="6" t="s">
        <v>18</v>
      </c>
      <c r="F4" s="6" t="s">
        <v>19</v>
      </c>
      <c r="G4" s="17"/>
    </row>
    <row r="5" spans="1:7" ht="12.95" customHeight="1">
      <c r="A5" s="18" t="s">
        <v>20</v>
      </c>
      <c r="B5" s="19"/>
      <c r="C5" s="20" t="s">
        <v>21</v>
      </c>
      <c r="D5" s="21"/>
      <c r="E5" s="21"/>
      <c r="G5" s="17"/>
    </row>
    <row r="6" spans="1:7" ht="12.95" customHeight="1">
      <c r="A6" s="22" t="s">
        <v>22</v>
      </c>
      <c r="B6" s="23"/>
      <c r="C6" s="24" t="s">
        <v>23</v>
      </c>
      <c r="D6" s="24"/>
      <c r="E6" s="24"/>
      <c r="F6" s="25" t="s">
        <v>24</v>
      </c>
      <c r="G6" s="26"/>
    </row>
    <row r="7" spans="1:7" ht="12.95" customHeight="1">
      <c r="A7" s="18" t="s">
        <v>25</v>
      </c>
      <c r="B7" s="19"/>
      <c r="C7" s="20" t="s">
        <v>26</v>
      </c>
      <c r="D7" s="21"/>
      <c r="E7" s="21"/>
      <c r="F7" s="27"/>
      <c r="G7" s="17"/>
    </row>
    <row r="8" spans="1:7" ht="15">
      <c r="A8" s="22" t="s">
        <v>27</v>
      </c>
      <c r="B8" s="24"/>
      <c r="C8" s="380"/>
      <c r="D8" s="381"/>
      <c r="E8" s="25" t="s">
        <v>28</v>
      </c>
      <c r="F8" s="24"/>
      <c r="G8" s="26">
        <v>0</v>
      </c>
    </row>
    <row r="9" spans="1:7" ht="15">
      <c r="A9" s="22" t="s">
        <v>29</v>
      </c>
      <c r="B9" s="24"/>
      <c r="C9" s="380"/>
      <c r="D9" s="381"/>
      <c r="E9" s="25" t="s">
        <v>30</v>
      </c>
      <c r="F9" s="24"/>
      <c r="G9" s="28">
        <f>IF(PocetMJ=0,,ROUND((F30+F32)/PocetMJ,1))</f>
        <v>0</v>
      </c>
    </row>
    <row r="10" spans="1:7" ht="15">
      <c r="A10" s="29" t="s">
        <v>31</v>
      </c>
      <c r="B10" s="30"/>
      <c r="C10" s="30"/>
      <c r="D10" s="30"/>
      <c r="E10" s="31" t="s">
        <v>32</v>
      </c>
      <c r="F10" s="30"/>
      <c r="G10" s="32">
        <v>10001653</v>
      </c>
    </row>
    <row r="11" spans="1:57" ht="15">
      <c r="A11" s="15" t="s">
        <v>33</v>
      </c>
      <c r="E11" s="33" t="s">
        <v>34</v>
      </c>
      <c r="G11" s="17"/>
      <c r="BA11" s="34"/>
      <c r="BB11" s="34"/>
      <c r="BC11" s="34"/>
      <c r="BD11" s="34"/>
      <c r="BE11" s="34"/>
    </row>
    <row r="12" spans="1:7" ht="15">
      <c r="A12" s="15"/>
      <c r="E12" s="382"/>
      <c r="F12" s="383"/>
      <c r="G12" s="384"/>
    </row>
    <row r="13" spans="1:7" ht="28.5" customHeight="1" thickBot="1">
      <c r="A13" s="35" t="s">
        <v>35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36</v>
      </c>
      <c r="B14" s="40"/>
      <c r="C14" s="41"/>
      <c r="D14" s="42" t="s">
        <v>37</v>
      </c>
      <c r="E14" s="43"/>
      <c r="F14" s="43"/>
      <c r="G14" s="41"/>
    </row>
    <row r="15" spans="1:7" ht="15.95" customHeight="1">
      <c r="A15" s="44"/>
      <c r="B15" s="12" t="s">
        <v>38</v>
      </c>
      <c r="C15" s="45">
        <f>Dodavka</f>
        <v>0</v>
      </c>
      <c r="D15" s="46" t="str">
        <f>'A-Rekapitulace'!A31</f>
        <v>Ztížené výrobní podmínky</v>
      </c>
      <c r="E15" s="47"/>
      <c r="F15" s="48"/>
      <c r="G15" s="45">
        <f>'A-Rekapitulace'!I31</f>
        <v>0</v>
      </c>
    </row>
    <row r="16" spans="1:7" ht="15.95" customHeight="1">
      <c r="A16" s="44" t="s">
        <v>39</v>
      </c>
      <c r="B16" s="12" t="s">
        <v>40</v>
      </c>
      <c r="C16" s="45">
        <f>Mont</f>
        <v>0</v>
      </c>
      <c r="D16" s="29" t="str">
        <f>'A-Rekapitulace'!A32</f>
        <v>Dílenská dokumentace</v>
      </c>
      <c r="E16" s="49"/>
      <c r="F16" s="50"/>
      <c r="G16" s="45">
        <f>'A-Rekapitulace'!I32</f>
        <v>0</v>
      </c>
    </row>
    <row r="17" spans="1:7" ht="15.95" customHeight="1">
      <c r="A17" s="44" t="s">
        <v>41</v>
      </c>
      <c r="B17" s="12" t="s">
        <v>42</v>
      </c>
      <c r="C17" s="45">
        <f>HSV</f>
        <v>0</v>
      </c>
      <c r="D17" s="29" t="str">
        <f>'A-Rekapitulace'!A33</f>
        <v>Přesun stavebních kapacit</v>
      </c>
      <c r="E17" s="49"/>
      <c r="F17" s="50"/>
      <c r="G17" s="45">
        <f>'A-Rekapitulace'!I33</f>
        <v>0</v>
      </c>
    </row>
    <row r="18" spans="1:7" ht="15.95" customHeight="1">
      <c r="A18" s="51" t="s">
        <v>43</v>
      </c>
      <c r="B18" s="12" t="s">
        <v>44</v>
      </c>
      <c r="C18" s="45">
        <f>PSV</f>
        <v>0</v>
      </c>
      <c r="D18" s="29" t="str">
        <f>'A-Rekapitulace'!A34</f>
        <v>Mimostaveništní doprava</v>
      </c>
      <c r="E18" s="49"/>
      <c r="F18" s="50"/>
      <c r="G18" s="45">
        <f>'A-Rekapitulace'!I34</f>
        <v>0</v>
      </c>
    </row>
    <row r="19" spans="1:7" ht="15.95" customHeight="1">
      <c r="A19" s="52" t="s">
        <v>45</v>
      </c>
      <c r="B19" s="12"/>
      <c r="C19" s="45">
        <f>SUM(C15:C18)</f>
        <v>0</v>
      </c>
      <c r="D19" s="53" t="str">
        <f>'A-Rekapitulace'!A35</f>
        <v>Zařízení staveniště</v>
      </c>
      <c r="E19" s="49"/>
      <c r="F19" s="50"/>
      <c r="G19" s="45">
        <f>'A-Rekapitulace'!I35</f>
        <v>0</v>
      </c>
    </row>
    <row r="20" spans="1:7" ht="15.95" customHeight="1">
      <c r="A20" s="52"/>
      <c r="B20" s="12"/>
      <c r="C20" s="45"/>
      <c r="D20" s="29" t="str">
        <f>'A-Rekapitulace'!A36</f>
        <v>Provoz investora</v>
      </c>
      <c r="E20" s="49"/>
      <c r="F20" s="50"/>
      <c r="G20" s="45">
        <f>'A-Rekapitulace'!I36</f>
        <v>0</v>
      </c>
    </row>
    <row r="21" spans="1:7" ht="15.95" customHeight="1">
      <c r="A21" s="52" t="s">
        <v>46</v>
      </c>
      <c r="B21" s="12"/>
      <c r="C21" s="45">
        <f>HZS</f>
        <v>0</v>
      </c>
      <c r="D21" s="29" t="str">
        <f>'A-Rekapitulace'!A37</f>
        <v>Kompletační činnost (IČD)</v>
      </c>
      <c r="E21" s="49"/>
      <c r="F21" s="50"/>
      <c r="G21" s="45">
        <f>'A-Rekapitulace'!I37</f>
        <v>0</v>
      </c>
    </row>
    <row r="22" spans="1:7" ht="15.95" customHeight="1">
      <c r="A22" s="15" t="s">
        <v>47</v>
      </c>
      <c r="C22" s="45">
        <f>C19+C21</f>
        <v>0</v>
      </c>
      <c r="D22" s="29" t="s">
        <v>48</v>
      </c>
      <c r="E22" s="49"/>
      <c r="F22" s="50"/>
      <c r="G22" s="45">
        <f>G23-SUM(G15:G21)</f>
        <v>0</v>
      </c>
    </row>
    <row r="23" spans="1:7" ht="15.95" customHeight="1" thickBot="1">
      <c r="A23" s="29" t="s">
        <v>49</v>
      </c>
      <c r="B23" s="30"/>
      <c r="C23" s="54">
        <f>C22+G23</f>
        <v>0</v>
      </c>
      <c r="D23" s="55" t="s">
        <v>50</v>
      </c>
      <c r="E23" s="56"/>
      <c r="F23" s="57"/>
      <c r="G23" s="45">
        <f>VRN</f>
        <v>0</v>
      </c>
    </row>
    <row r="24" spans="1:7" ht="15">
      <c r="A24" s="58" t="s">
        <v>51</v>
      </c>
      <c r="B24" s="59"/>
      <c r="C24" s="60" t="s">
        <v>52</v>
      </c>
      <c r="D24" s="59"/>
      <c r="E24" s="60" t="s">
        <v>53</v>
      </c>
      <c r="F24" s="59"/>
      <c r="G24" s="61"/>
    </row>
    <row r="25" spans="1:7" ht="15">
      <c r="A25" s="22"/>
      <c r="B25" s="24"/>
      <c r="C25" s="25" t="s">
        <v>54</v>
      </c>
      <c r="D25" s="24"/>
      <c r="E25" s="25" t="s">
        <v>54</v>
      </c>
      <c r="F25" s="24"/>
      <c r="G25" s="26"/>
    </row>
    <row r="26" spans="1:7" ht="15">
      <c r="A26" s="15" t="s">
        <v>55</v>
      </c>
      <c r="B26" s="62"/>
      <c r="C26" s="33" t="s">
        <v>55</v>
      </c>
      <c r="E26" s="33" t="s">
        <v>55</v>
      </c>
      <c r="G26" s="17"/>
    </row>
    <row r="27" spans="1:7" ht="15">
      <c r="A27" s="15"/>
      <c r="B27" s="63"/>
      <c r="C27" s="33" t="s">
        <v>56</v>
      </c>
      <c r="E27" s="33" t="s">
        <v>57</v>
      </c>
      <c r="G27" s="17"/>
    </row>
    <row r="28" spans="1:7" ht="15">
      <c r="A28" s="15"/>
      <c r="C28" s="33"/>
      <c r="E28" s="33"/>
      <c r="G28" s="17"/>
    </row>
    <row r="29" spans="1:7" ht="94.5" customHeight="1">
      <c r="A29" s="15"/>
      <c r="C29" s="33"/>
      <c r="E29" s="33"/>
      <c r="G29" s="17"/>
    </row>
    <row r="30" spans="1:7" ht="15">
      <c r="A30" s="22" t="s">
        <v>58</v>
      </c>
      <c r="B30" s="24"/>
      <c r="C30" s="64">
        <v>21</v>
      </c>
      <c r="D30" s="24" t="s">
        <v>59</v>
      </c>
      <c r="E30" s="25"/>
      <c r="F30" s="65">
        <f>ROUND(C23-F32,0)</f>
        <v>0</v>
      </c>
      <c r="G30" s="26"/>
    </row>
    <row r="31" spans="1:7" ht="15">
      <c r="A31" s="22" t="s">
        <v>60</v>
      </c>
      <c r="B31" s="24"/>
      <c r="C31" s="64">
        <f>SazbaDPH1</f>
        <v>21</v>
      </c>
      <c r="D31" s="24" t="s">
        <v>59</v>
      </c>
      <c r="E31" s="25"/>
      <c r="F31" s="66">
        <f>ROUND(PRODUCT(F30,C31/100),1)</f>
        <v>0</v>
      </c>
      <c r="G31" s="32"/>
    </row>
    <row r="32" spans="1:7" ht="15">
      <c r="A32" s="22" t="s">
        <v>58</v>
      </c>
      <c r="B32" s="24"/>
      <c r="C32" s="64">
        <v>0</v>
      </c>
      <c r="D32" s="24" t="s">
        <v>59</v>
      </c>
      <c r="E32" s="25"/>
      <c r="F32" s="65">
        <v>0</v>
      </c>
      <c r="G32" s="26"/>
    </row>
    <row r="33" spans="1:7" ht="15">
      <c r="A33" s="22" t="s">
        <v>60</v>
      </c>
      <c r="B33" s="24"/>
      <c r="C33" s="64">
        <f>SazbaDPH2</f>
        <v>0</v>
      </c>
      <c r="D33" s="24" t="s">
        <v>59</v>
      </c>
      <c r="E33" s="25"/>
      <c r="F33" s="66">
        <f>ROUND(PRODUCT(F32,C33/100),1)</f>
        <v>0</v>
      </c>
      <c r="G33" s="32"/>
    </row>
    <row r="34" spans="1:7" s="72" customFormat="1" ht="19.5" customHeight="1" thickBot="1">
      <c r="A34" s="67" t="s">
        <v>61</v>
      </c>
      <c r="B34" s="68"/>
      <c r="C34" s="68"/>
      <c r="D34" s="68"/>
      <c r="E34" s="69"/>
      <c r="F34" s="70">
        <f>CEILING(SUM(F30:F33),1)</f>
        <v>0</v>
      </c>
      <c r="G34" s="71"/>
    </row>
    <row r="36" spans="1:8" ht="15">
      <c r="A36" s="6" t="s">
        <v>62</v>
      </c>
      <c r="H36" s="6" t="s">
        <v>63</v>
      </c>
    </row>
    <row r="37" spans="2:8" ht="14.25" customHeight="1">
      <c r="B37" s="385" t="s">
        <v>64</v>
      </c>
      <c r="C37" s="385"/>
      <c r="D37" s="385"/>
      <c r="E37" s="385"/>
      <c r="F37" s="385"/>
      <c r="G37" s="385"/>
      <c r="H37" s="6" t="s">
        <v>63</v>
      </c>
    </row>
    <row r="38" spans="1:8" ht="12.75" customHeight="1">
      <c r="A38" s="73"/>
      <c r="B38" s="385"/>
      <c r="C38" s="385"/>
      <c r="D38" s="385"/>
      <c r="E38" s="385"/>
      <c r="F38" s="385"/>
      <c r="G38" s="385"/>
      <c r="H38" s="6" t="s">
        <v>63</v>
      </c>
    </row>
    <row r="39" spans="1:8" ht="15">
      <c r="A39" s="73"/>
      <c r="B39" s="385"/>
      <c r="C39" s="385"/>
      <c r="D39" s="385"/>
      <c r="E39" s="385"/>
      <c r="F39" s="385"/>
      <c r="G39" s="385"/>
      <c r="H39" s="6" t="s">
        <v>63</v>
      </c>
    </row>
    <row r="40" spans="1:8" ht="15">
      <c r="A40" s="73"/>
      <c r="B40" s="385"/>
      <c r="C40" s="385"/>
      <c r="D40" s="385"/>
      <c r="E40" s="385"/>
      <c r="F40" s="385"/>
      <c r="G40" s="385"/>
      <c r="H40" s="6" t="s">
        <v>63</v>
      </c>
    </row>
    <row r="41" spans="1:8" ht="15">
      <c r="A41" s="73"/>
      <c r="B41" s="385"/>
      <c r="C41" s="385"/>
      <c r="D41" s="385"/>
      <c r="E41" s="385"/>
      <c r="F41" s="385"/>
      <c r="G41" s="385"/>
      <c r="H41" s="6" t="s">
        <v>63</v>
      </c>
    </row>
    <row r="42" spans="1:8" ht="15">
      <c r="A42" s="73"/>
      <c r="B42" s="385"/>
      <c r="C42" s="385"/>
      <c r="D42" s="385"/>
      <c r="E42" s="385"/>
      <c r="F42" s="385"/>
      <c r="G42" s="385"/>
      <c r="H42" s="6" t="s">
        <v>63</v>
      </c>
    </row>
    <row r="43" spans="1:8" ht="15">
      <c r="A43" s="73"/>
      <c r="B43" s="385"/>
      <c r="C43" s="385"/>
      <c r="D43" s="385"/>
      <c r="E43" s="385"/>
      <c r="F43" s="385"/>
      <c r="G43" s="385"/>
      <c r="H43" s="6" t="s">
        <v>63</v>
      </c>
    </row>
    <row r="44" spans="1:8" ht="15">
      <c r="A44" s="73"/>
      <c r="B44" s="385"/>
      <c r="C44" s="385"/>
      <c r="D44" s="385"/>
      <c r="E44" s="385"/>
      <c r="F44" s="385"/>
      <c r="G44" s="385"/>
      <c r="H44" s="6" t="s">
        <v>63</v>
      </c>
    </row>
    <row r="45" spans="1:8" ht="0.75" customHeight="1">
      <c r="A45" s="73"/>
      <c r="B45" s="385"/>
      <c r="C45" s="385"/>
      <c r="D45" s="385"/>
      <c r="E45" s="385"/>
      <c r="F45" s="385"/>
      <c r="G45" s="385"/>
      <c r="H45" s="6" t="s">
        <v>63</v>
      </c>
    </row>
    <row r="46" spans="2:7" ht="15">
      <c r="B46" s="379"/>
      <c r="C46" s="379"/>
      <c r="D46" s="379"/>
      <c r="E46" s="379"/>
      <c r="F46" s="379"/>
      <c r="G46" s="379"/>
    </row>
    <row r="47" spans="2:7" ht="15">
      <c r="B47" s="379"/>
      <c r="C47" s="379"/>
      <c r="D47" s="379"/>
      <c r="E47" s="379"/>
      <c r="F47" s="379"/>
      <c r="G47" s="379"/>
    </row>
    <row r="48" spans="2:7" ht="15">
      <c r="B48" s="379"/>
      <c r="C48" s="379"/>
      <c r="D48" s="379"/>
      <c r="E48" s="379"/>
      <c r="F48" s="379"/>
      <c r="G48" s="379"/>
    </row>
    <row r="49" spans="2:7" ht="15">
      <c r="B49" s="379"/>
      <c r="C49" s="379"/>
      <c r="D49" s="379"/>
      <c r="E49" s="379"/>
      <c r="F49" s="379"/>
      <c r="G49" s="379"/>
    </row>
    <row r="50" spans="2:7" ht="15">
      <c r="B50" s="379"/>
      <c r="C50" s="379"/>
      <c r="D50" s="379"/>
      <c r="E50" s="379"/>
      <c r="F50" s="379"/>
      <c r="G50" s="379"/>
    </row>
    <row r="51" spans="2:7" ht="15">
      <c r="B51" s="379"/>
      <c r="C51" s="379"/>
      <c r="D51" s="379"/>
      <c r="E51" s="379"/>
      <c r="F51" s="379"/>
      <c r="G51" s="379"/>
    </row>
    <row r="52" spans="2:7" ht="15">
      <c r="B52" s="379"/>
      <c r="C52" s="379"/>
      <c r="D52" s="379"/>
      <c r="E52" s="379"/>
      <c r="F52" s="379"/>
      <c r="G52" s="379"/>
    </row>
    <row r="53" spans="2:7" ht="15">
      <c r="B53" s="379"/>
      <c r="C53" s="379"/>
      <c r="D53" s="379"/>
      <c r="E53" s="379"/>
      <c r="F53" s="379"/>
      <c r="G53" s="379"/>
    </row>
    <row r="54" spans="2:7" ht="15">
      <c r="B54" s="379"/>
      <c r="C54" s="379"/>
      <c r="D54" s="379"/>
      <c r="E54" s="379"/>
      <c r="F54" s="379"/>
      <c r="G54" s="379"/>
    </row>
    <row r="55" spans="2:7" ht="15">
      <c r="B55" s="379"/>
      <c r="C55" s="379"/>
      <c r="D55" s="379"/>
      <c r="E55" s="379"/>
      <c r="F55" s="379"/>
      <c r="G55" s="379"/>
    </row>
  </sheetData>
  <sheetProtection algorithmName="SHA-512" hashValue="EcUSwp4xhQkbtXQivqfDKnUqzzyGKFWYHRnaR3U3hN76Jc8E78oCS5c4iZmrWpBeTEzTwTA14z9iqSRDEwsXNQ==" saltValue="h4UuPA5vRSTs5Tu6clPmNQ==" spinCount="100000" sheet="1" objects="1" scenarios="1" formatCells="0" formatColumns="0" formatRows="0" insertColumns="0"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8:D8"/>
    <mergeCell ref="C9:D9"/>
    <mergeCell ref="E12:G12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90"/>
  <sheetViews>
    <sheetView workbookViewId="0" topLeftCell="A1">
      <selection activeCell="F39" sqref="F39"/>
    </sheetView>
  </sheetViews>
  <sheetFormatPr defaultColWidth="9.140625" defaultRowHeight="15"/>
  <cols>
    <col min="1" max="1" width="5.8515625" style="6" customWidth="1"/>
    <col min="2" max="2" width="6.140625" style="6" customWidth="1"/>
    <col min="3" max="3" width="11.421875" style="6" customWidth="1"/>
    <col min="4" max="4" width="15.8515625" style="6" customWidth="1"/>
    <col min="5" max="5" width="11.28125" style="6" customWidth="1"/>
    <col min="6" max="6" width="10.8515625" style="6" customWidth="1"/>
    <col min="7" max="7" width="11.00390625" style="6" customWidth="1"/>
    <col min="8" max="8" width="11.140625" style="6" customWidth="1"/>
    <col min="9" max="9" width="10.7109375" style="6" customWidth="1"/>
    <col min="10" max="256" width="9.140625" style="6" customWidth="1"/>
    <col min="257" max="257" width="5.8515625" style="6" customWidth="1"/>
    <col min="258" max="258" width="6.140625" style="6" customWidth="1"/>
    <col min="259" max="259" width="11.421875" style="6" customWidth="1"/>
    <col min="260" max="260" width="15.8515625" style="6" customWidth="1"/>
    <col min="261" max="261" width="11.28125" style="6" customWidth="1"/>
    <col min="262" max="262" width="10.8515625" style="6" customWidth="1"/>
    <col min="263" max="263" width="11.00390625" style="6" customWidth="1"/>
    <col min="264" max="264" width="11.140625" style="6" customWidth="1"/>
    <col min="265" max="265" width="10.7109375" style="6" customWidth="1"/>
    <col min="266" max="512" width="9.140625" style="6" customWidth="1"/>
    <col min="513" max="513" width="5.8515625" style="6" customWidth="1"/>
    <col min="514" max="514" width="6.140625" style="6" customWidth="1"/>
    <col min="515" max="515" width="11.421875" style="6" customWidth="1"/>
    <col min="516" max="516" width="15.8515625" style="6" customWidth="1"/>
    <col min="517" max="517" width="11.28125" style="6" customWidth="1"/>
    <col min="518" max="518" width="10.8515625" style="6" customWidth="1"/>
    <col min="519" max="519" width="11.00390625" style="6" customWidth="1"/>
    <col min="520" max="520" width="11.140625" style="6" customWidth="1"/>
    <col min="521" max="521" width="10.7109375" style="6" customWidth="1"/>
    <col min="522" max="768" width="9.140625" style="6" customWidth="1"/>
    <col min="769" max="769" width="5.8515625" style="6" customWidth="1"/>
    <col min="770" max="770" width="6.140625" style="6" customWidth="1"/>
    <col min="771" max="771" width="11.421875" style="6" customWidth="1"/>
    <col min="772" max="772" width="15.8515625" style="6" customWidth="1"/>
    <col min="773" max="773" width="11.28125" style="6" customWidth="1"/>
    <col min="774" max="774" width="10.8515625" style="6" customWidth="1"/>
    <col min="775" max="775" width="11.00390625" style="6" customWidth="1"/>
    <col min="776" max="776" width="11.140625" style="6" customWidth="1"/>
    <col min="777" max="777" width="10.7109375" style="6" customWidth="1"/>
    <col min="778" max="1024" width="9.140625" style="6" customWidth="1"/>
    <col min="1025" max="1025" width="5.8515625" style="6" customWidth="1"/>
    <col min="1026" max="1026" width="6.140625" style="6" customWidth="1"/>
    <col min="1027" max="1027" width="11.421875" style="6" customWidth="1"/>
    <col min="1028" max="1028" width="15.8515625" style="6" customWidth="1"/>
    <col min="1029" max="1029" width="11.28125" style="6" customWidth="1"/>
    <col min="1030" max="1030" width="10.8515625" style="6" customWidth="1"/>
    <col min="1031" max="1031" width="11.00390625" style="6" customWidth="1"/>
    <col min="1032" max="1032" width="11.140625" style="6" customWidth="1"/>
    <col min="1033" max="1033" width="10.7109375" style="6" customWidth="1"/>
    <col min="1034" max="1280" width="9.140625" style="6" customWidth="1"/>
    <col min="1281" max="1281" width="5.8515625" style="6" customWidth="1"/>
    <col min="1282" max="1282" width="6.140625" style="6" customWidth="1"/>
    <col min="1283" max="1283" width="11.421875" style="6" customWidth="1"/>
    <col min="1284" max="1284" width="15.8515625" style="6" customWidth="1"/>
    <col min="1285" max="1285" width="11.28125" style="6" customWidth="1"/>
    <col min="1286" max="1286" width="10.8515625" style="6" customWidth="1"/>
    <col min="1287" max="1287" width="11.00390625" style="6" customWidth="1"/>
    <col min="1288" max="1288" width="11.140625" style="6" customWidth="1"/>
    <col min="1289" max="1289" width="10.7109375" style="6" customWidth="1"/>
    <col min="1290" max="1536" width="9.140625" style="6" customWidth="1"/>
    <col min="1537" max="1537" width="5.8515625" style="6" customWidth="1"/>
    <col min="1538" max="1538" width="6.140625" style="6" customWidth="1"/>
    <col min="1539" max="1539" width="11.421875" style="6" customWidth="1"/>
    <col min="1540" max="1540" width="15.8515625" style="6" customWidth="1"/>
    <col min="1541" max="1541" width="11.28125" style="6" customWidth="1"/>
    <col min="1542" max="1542" width="10.8515625" style="6" customWidth="1"/>
    <col min="1543" max="1543" width="11.00390625" style="6" customWidth="1"/>
    <col min="1544" max="1544" width="11.140625" style="6" customWidth="1"/>
    <col min="1545" max="1545" width="10.7109375" style="6" customWidth="1"/>
    <col min="1546" max="1792" width="9.140625" style="6" customWidth="1"/>
    <col min="1793" max="1793" width="5.8515625" style="6" customWidth="1"/>
    <col min="1794" max="1794" width="6.140625" style="6" customWidth="1"/>
    <col min="1795" max="1795" width="11.421875" style="6" customWidth="1"/>
    <col min="1796" max="1796" width="15.8515625" style="6" customWidth="1"/>
    <col min="1797" max="1797" width="11.28125" style="6" customWidth="1"/>
    <col min="1798" max="1798" width="10.8515625" style="6" customWidth="1"/>
    <col min="1799" max="1799" width="11.00390625" style="6" customWidth="1"/>
    <col min="1800" max="1800" width="11.140625" style="6" customWidth="1"/>
    <col min="1801" max="1801" width="10.7109375" style="6" customWidth="1"/>
    <col min="1802" max="2048" width="9.140625" style="6" customWidth="1"/>
    <col min="2049" max="2049" width="5.8515625" style="6" customWidth="1"/>
    <col min="2050" max="2050" width="6.140625" style="6" customWidth="1"/>
    <col min="2051" max="2051" width="11.421875" style="6" customWidth="1"/>
    <col min="2052" max="2052" width="15.8515625" style="6" customWidth="1"/>
    <col min="2053" max="2053" width="11.28125" style="6" customWidth="1"/>
    <col min="2054" max="2054" width="10.8515625" style="6" customWidth="1"/>
    <col min="2055" max="2055" width="11.00390625" style="6" customWidth="1"/>
    <col min="2056" max="2056" width="11.140625" style="6" customWidth="1"/>
    <col min="2057" max="2057" width="10.7109375" style="6" customWidth="1"/>
    <col min="2058" max="2304" width="9.140625" style="6" customWidth="1"/>
    <col min="2305" max="2305" width="5.8515625" style="6" customWidth="1"/>
    <col min="2306" max="2306" width="6.140625" style="6" customWidth="1"/>
    <col min="2307" max="2307" width="11.421875" style="6" customWidth="1"/>
    <col min="2308" max="2308" width="15.8515625" style="6" customWidth="1"/>
    <col min="2309" max="2309" width="11.28125" style="6" customWidth="1"/>
    <col min="2310" max="2310" width="10.8515625" style="6" customWidth="1"/>
    <col min="2311" max="2311" width="11.00390625" style="6" customWidth="1"/>
    <col min="2312" max="2312" width="11.140625" style="6" customWidth="1"/>
    <col min="2313" max="2313" width="10.7109375" style="6" customWidth="1"/>
    <col min="2314" max="2560" width="9.140625" style="6" customWidth="1"/>
    <col min="2561" max="2561" width="5.8515625" style="6" customWidth="1"/>
    <col min="2562" max="2562" width="6.140625" style="6" customWidth="1"/>
    <col min="2563" max="2563" width="11.421875" style="6" customWidth="1"/>
    <col min="2564" max="2564" width="15.8515625" style="6" customWidth="1"/>
    <col min="2565" max="2565" width="11.28125" style="6" customWidth="1"/>
    <col min="2566" max="2566" width="10.8515625" style="6" customWidth="1"/>
    <col min="2567" max="2567" width="11.00390625" style="6" customWidth="1"/>
    <col min="2568" max="2568" width="11.140625" style="6" customWidth="1"/>
    <col min="2569" max="2569" width="10.7109375" style="6" customWidth="1"/>
    <col min="2570" max="2816" width="9.140625" style="6" customWidth="1"/>
    <col min="2817" max="2817" width="5.8515625" style="6" customWidth="1"/>
    <col min="2818" max="2818" width="6.140625" style="6" customWidth="1"/>
    <col min="2819" max="2819" width="11.421875" style="6" customWidth="1"/>
    <col min="2820" max="2820" width="15.8515625" style="6" customWidth="1"/>
    <col min="2821" max="2821" width="11.28125" style="6" customWidth="1"/>
    <col min="2822" max="2822" width="10.8515625" style="6" customWidth="1"/>
    <col min="2823" max="2823" width="11.00390625" style="6" customWidth="1"/>
    <col min="2824" max="2824" width="11.140625" style="6" customWidth="1"/>
    <col min="2825" max="2825" width="10.7109375" style="6" customWidth="1"/>
    <col min="2826" max="3072" width="9.140625" style="6" customWidth="1"/>
    <col min="3073" max="3073" width="5.8515625" style="6" customWidth="1"/>
    <col min="3074" max="3074" width="6.140625" style="6" customWidth="1"/>
    <col min="3075" max="3075" width="11.421875" style="6" customWidth="1"/>
    <col min="3076" max="3076" width="15.8515625" style="6" customWidth="1"/>
    <col min="3077" max="3077" width="11.28125" style="6" customWidth="1"/>
    <col min="3078" max="3078" width="10.8515625" style="6" customWidth="1"/>
    <col min="3079" max="3079" width="11.00390625" style="6" customWidth="1"/>
    <col min="3080" max="3080" width="11.140625" style="6" customWidth="1"/>
    <col min="3081" max="3081" width="10.7109375" style="6" customWidth="1"/>
    <col min="3082" max="3328" width="9.140625" style="6" customWidth="1"/>
    <col min="3329" max="3329" width="5.8515625" style="6" customWidth="1"/>
    <col min="3330" max="3330" width="6.140625" style="6" customWidth="1"/>
    <col min="3331" max="3331" width="11.421875" style="6" customWidth="1"/>
    <col min="3332" max="3332" width="15.8515625" style="6" customWidth="1"/>
    <col min="3333" max="3333" width="11.28125" style="6" customWidth="1"/>
    <col min="3334" max="3334" width="10.8515625" style="6" customWidth="1"/>
    <col min="3335" max="3335" width="11.00390625" style="6" customWidth="1"/>
    <col min="3336" max="3336" width="11.140625" style="6" customWidth="1"/>
    <col min="3337" max="3337" width="10.7109375" style="6" customWidth="1"/>
    <col min="3338" max="3584" width="9.140625" style="6" customWidth="1"/>
    <col min="3585" max="3585" width="5.8515625" style="6" customWidth="1"/>
    <col min="3586" max="3586" width="6.140625" style="6" customWidth="1"/>
    <col min="3587" max="3587" width="11.421875" style="6" customWidth="1"/>
    <col min="3588" max="3588" width="15.8515625" style="6" customWidth="1"/>
    <col min="3589" max="3589" width="11.28125" style="6" customWidth="1"/>
    <col min="3590" max="3590" width="10.8515625" style="6" customWidth="1"/>
    <col min="3591" max="3591" width="11.00390625" style="6" customWidth="1"/>
    <col min="3592" max="3592" width="11.140625" style="6" customWidth="1"/>
    <col min="3593" max="3593" width="10.7109375" style="6" customWidth="1"/>
    <col min="3594" max="3840" width="9.140625" style="6" customWidth="1"/>
    <col min="3841" max="3841" width="5.8515625" style="6" customWidth="1"/>
    <col min="3842" max="3842" width="6.140625" style="6" customWidth="1"/>
    <col min="3843" max="3843" width="11.421875" style="6" customWidth="1"/>
    <col min="3844" max="3844" width="15.8515625" style="6" customWidth="1"/>
    <col min="3845" max="3845" width="11.28125" style="6" customWidth="1"/>
    <col min="3846" max="3846" width="10.8515625" style="6" customWidth="1"/>
    <col min="3847" max="3847" width="11.00390625" style="6" customWidth="1"/>
    <col min="3848" max="3848" width="11.140625" style="6" customWidth="1"/>
    <col min="3849" max="3849" width="10.7109375" style="6" customWidth="1"/>
    <col min="3850" max="4096" width="9.140625" style="6" customWidth="1"/>
    <col min="4097" max="4097" width="5.8515625" style="6" customWidth="1"/>
    <col min="4098" max="4098" width="6.140625" style="6" customWidth="1"/>
    <col min="4099" max="4099" width="11.421875" style="6" customWidth="1"/>
    <col min="4100" max="4100" width="15.8515625" style="6" customWidth="1"/>
    <col min="4101" max="4101" width="11.28125" style="6" customWidth="1"/>
    <col min="4102" max="4102" width="10.8515625" style="6" customWidth="1"/>
    <col min="4103" max="4103" width="11.00390625" style="6" customWidth="1"/>
    <col min="4104" max="4104" width="11.140625" style="6" customWidth="1"/>
    <col min="4105" max="4105" width="10.7109375" style="6" customWidth="1"/>
    <col min="4106" max="4352" width="9.140625" style="6" customWidth="1"/>
    <col min="4353" max="4353" width="5.8515625" style="6" customWidth="1"/>
    <col min="4354" max="4354" width="6.140625" style="6" customWidth="1"/>
    <col min="4355" max="4355" width="11.421875" style="6" customWidth="1"/>
    <col min="4356" max="4356" width="15.8515625" style="6" customWidth="1"/>
    <col min="4357" max="4357" width="11.28125" style="6" customWidth="1"/>
    <col min="4358" max="4358" width="10.8515625" style="6" customWidth="1"/>
    <col min="4359" max="4359" width="11.00390625" style="6" customWidth="1"/>
    <col min="4360" max="4360" width="11.140625" style="6" customWidth="1"/>
    <col min="4361" max="4361" width="10.7109375" style="6" customWidth="1"/>
    <col min="4362" max="4608" width="9.140625" style="6" customWidth="1"/>
    <col min="4609" max="4609" width="5.8515625" style="6" customWidth="1"/>
    <col min="4610" max="4610" width="6.140625" style="6" customWidth="1"/>
    <col min="4611" max="4611" width="11.421875" style="6" customWidth="1"/>
    <col min="4612" max="4612" width="15.8515625" style="6" customWidth="1"/>
    <col min="4613" max="4613" width="11.28125" style="6" customWidth="1"/>
    <col min="4614" max="4614" width="10.8515625" style="6" customWidth="1"/>
    <col min="4615" max="4615" width="11.00390625" style="6" customWidth="1"/>
    <col min="4616" max="4616" width="11.140625" style="6" customWidth="1"/>
    <col min="4617" max="4617" width="10.7109375" style="6" customWidth="1"/>
    <col min="4618" max="4864" width="9.140625" style="6" customWidth="1"/>
    <col min="4865" max="4865" width="5.8515625" style="6" customWidth="1"/>
    <col min="4866" max="4866" width="6.140625" style="6" customWidth="1"/>
    <col min="4867" max="4867" width="11.421875" style="6" customWidth="1"/>
    <col min="4868" max="4868" width="15.8515625" style="6" customWidth="1"/>
    <col min="4869" max="4869" width="11.28125" style="6" customWidth="1"/>
    <col min="4870" max="4870" width="10.8515625" style="6" customWidth="1"/>
    <col min="4871" max="4871" width="11.00390625" style="6" customWidth="1"/>
    <col min="4872" max="4872" width="11.140625" style="6" customWidth="1"/>
    <col min="4873" max="4873" width="10.7109375" style="6" customWidth="1"/>
    <col min="4874" max="5120" width="9.140625" style="6" customWidth="1"/>
    <col min="5121" max="5121" width="5.8515625" style="6" customWidth="1"/>
    <col min="5122" max="5122" width="6.140625" style="6" customWidth="1"/>
    <col min="5123" max="5123" width="11.421875" style="6" customWidth="1"/>
    <col min="5124" max="5124" width="15.8515625" style="6" customWidth="1"/>
    <col min="5125" max="5125" width="11.28125" style="6" customWidth="1"/>
    <col min="5126" max="5126" width="10.8515625" style="6" customWidth="1"/>
    <col min="5127" max="5127" width="11.00390625" style="6" customWidth="1"/>
    <col min="5128" max="5128" width="11.140625" style="6" customWidth="1"/>
    <col min="5129" max="5129" width="10.7109375" style="6" customWidth="1"/>
    <col min="5130" max="5376" width="9.140625" style="6" customWidth="1"/>
    <col min="5377" max="5377" width="5.8515625" style="6" customWidth="1"/>
    <col min="5378" max="5378" width="6.140625" style="6" customWidth="1"/>
    <col min="5379" max="5379" width="11.421875" style="6" customWidth="1"/>
    <col min="5380" max="5380" width="15.8515625" style="6" customWidth="1"/>
    <col min="5381" max="5381" width="11.28125" style="6" customWidth="1"/>
    <col min="5382" max="5382" width="10.8515625" style="6" customWidth="1"/>
    <col min="5383" max="5383" width="11.00390625" style="6" customWidth="1"/>
    <col min="5384" max="5384" width="11.140625" style="6" customWidth="1"/>
    <col min="5385" max="5385" width="10.7109375" style="6" customWidth="1"/>
    <col min="5386" max="5632" width="9.140625" style="6" customWidth="1"/>
    <col min="5633" max="5633" width="5.8515625" style="6" customWidth="1"/>
    <col min="5634" max="5634" width="6.140625" style="6" customWidth="1"/>
    <col min="5635" max="5635" width="11.421875" style="6" customWidth="1"/>
    <col min="5636" max="5636" width="15.8515625" style="6" customWidth="1"/>
    <col min="5637" max="5637" width="11.28125" style="6" customWidth="1"/>
    <col min="5638" max="5638" width="10.8515625" style="6" customWidth="1"/>
    <col min="5639" max="5639" width="11.00390625" style="6" customWidth="1"/>
    <col min="5640" max="5640" width="11.140625" style="6" customWidth="1"/>
    <col min="5641" max="5641" width="10.7109375" style="6" customWidth="1"/>
    <col min="5642" max="5888" width="9.140625" style="6" customWidth="1"/>
    <col min="5889" max="5889" width="5.8515625" style="6" customWidth="1"/>
    <col min="5890" max="5890" width="6.140625" style="6" customWidth="1"/>
    <col min="5891" max="5891" width="11.421875" style="6" customWidth="1"/>
    <col min="5892" max="5892" width="15.8515625" style="6" customWidth="1"/>
    <col min="5893" max="5893" width="11.28125" style="6" customWidth="1"/>
    <col min="5894" max="5894" width="10.8515625" style="6" customWidth="1"/>
    <col min="5895" max="5895" width="11.00390625" style="6" customWidth="1"/>
    <col min="5896" max="5896" width="11.140625" style="6" customWidth="1"/>
    <col min="5897" max="5897" width="10.7109375" style="6" customWidth="1"/>
    <col min="5898" max="6144" width="9.140625" style="6" customWidth="1"/>
    <col min="6145" max="6145" width="5.8515625" style="6" customWidth="1"/>
    <col min="6146" max="6146" width="6.140625" style="6" customWidth="1"/>
    <col min="6147" max="6147" width="11.421875" style="6" customWidth="1"/>
    <col min="6148" max="6148" width="15.8515625" style="6" customWidth="1"/>
    <col min="6149" max="6149" width="11.28125" style="6" customWidth="1"/>
    <col min="6150" max="6150" width="10.8515625" style="6" customWidth="1"/>
    <col min="6151" max="6151" width="11.00390625" style="6" customWidth="1"/>
    <col min="6152" max="6152" width="11.140625" style="6" customWidth="1"/>
    <col min="6153" max="6153" width="10.7109375" style="6" customWidth="1"/>
    <col min="6154" max="6400" width="9.140625" style="6" customWidth="1"/>
    <col min="6401" max="6401" width="5.8515625" style="6" customWidth="1"/>
    <col min="6402" max="6402" width="6.140625" style="6" customWidth="1"/>
    <col min="6403" max="6403" width="11.421875" style="6" customWidth="1"/>
    <col min="6404" max="6404" width="15.8515625" style="6" customWidth="1"/>
    <col min="6405" max="6405" width="11.28125" style="6" customWidth="1"/>
    <col min="6406" max="6406" width="10.8515625" style="6" customWidth="1"/>
    <col min="6407" max="6407" width="11.00390625" style="6" customWidth="1"/>
    <col min="6408" max="6408" width="11.140625" style="6" customWidth="1"/>
    <col min="6409" max="6409" width="10.7109375" style="6" customWidth="1"/>
    <col min="6410" max="6656" width="9.140625" style="6" customWidth="1"/>
    <col min="6657" max="6657" width="5.8515625" style="6" customWidth="1"/>
    <col min="6658" max="6658" width="6.140625" style="6" customWidth="1"/>
    <col min="6659" max="6659" width="11.421875" style="6" customWidth="1"/>
    <col min="6660" max="6660" width="15.8515625" style="6" customWidth="1"/>
    <col min="6661" max="6661" width="11.28125" style="6" customWidth="1"/>
    <col min="6662" max="6662" width="10.8515625" style="6" customWidth="1"/>
    <col min="6663" max="6663" width="11.00390625" style="6" customWidth="1"/>
    <col min="6664" max="6664" width="11.140625" style="6" customWidth="1"/>
    <col min="6665" max="6665" width="10.7109375" style="6" customWidth="1"/>
    <col min="6666" max="6912" width="9.140625" style="6" customWidth="1"/>
    <col min="6913" max="6913" width="5.8515625" style="6" customWidth="1"/>
    <col min="6914" max="6914" width="6.140625" style="6" customWidth="1"/>
    <col min="6915" max="6915" width="11.421875" style="6" customWidth="1"/>
    <col min="6916" max="6916" width="15.8515625" style="6" customWidth="1"/>
    <col min="6917" max="6917" width="11.28125" style="6" customWidth="1"/>
    <col min="6918" max="6918" width="10.8515625" style="6" customWidth="1"/>
    <col min="6919" max="6919" width="11.00390625" style="6" customWidth="1"/>
    <col min="6920" max="6920" width="11.140625" style="6" customWidth="1"/>
    <col min="6921" max="6921" width="10.7109375" style="6" customWidth="1"/>
    <col min="6922" max="7168" width="9.140625" style="6" customWidth="1"/>
    <col min="7169" max="7169" width="5.8515625" style="6" customWidth="1"/>
    <col min="7170" max="7170" width="6.140625" style="6" customWidth="1"/>
    <col min="7171" max="7171" width="11.421875" style="6" customWidth="1"/>
    <col min="7172" max="7172" width="15.8515625" style="6" customWidth="1"/>
    <col min="7173" max="7173" width="11.28125" style="6" customWidth="1"/>
    <col min="7174" max="7174" width="10.8515625" style="6" customWidth="1"/>
    <col min="7175" max="7175" width="11.00390625" style="6" customWidth="1"/>
    <col min="7176" max="7176" width="11.140625" style="6" customWidth="1"/>
    <col min="7177" max="7177" width="10.7109375" style="6" customWidth="1"/>
    <col min="7178" max="7424" width="9.140625" style="6" customWidth="1"/>
    <col min="7425" max="7425" width="5.8515625" style="6" customWidth="1"/>
    <col min="7426" max="7426" width="6.140625" style="6" customWidth="1"/>
    <col min="7427" max="7427" width="11.421875" style="6" customWidth="1"/>
    <col min="7428" max="7428" width="15.8515625" style="6" customWidth="1"/>
    <col min="7429" max="7429" width="11.28125" style="6" customWidth="1"/>
    <col min="7430" max="7430" width="10.8515625" style="6" customWidth="1"/>
    <col min="7431" max="7431" width="11.00390625" style="6" customWidth="1"/>
    <col min="7432" max="7432" width="11.140625" style="6" customWidth="1"/>
    <col min="7433" max="7433" width="10.7109375" style="6" customWidth="1"/>
    <col min="7434" max="7680" width="9.140625" style="6" customWidth="1"/>
    <col min="7681" max="7681" width="5.8515625" style="6" customWidth="1"/>
    <col min="7682" max="7682" width="6.140625" style="6" customWidth="1"/>
    <col min="7683" max="7683" width="11.421875" style="6" customWidth="1"/>
    <col min="7684" max="7684" width="15.8515625" style="6" customWidth="1"/>
    <col min="7685" max="7685" width="11.28125" style="6" customWidth="1"/>
    <col min="7686" max="7686" width="10.8515625" style="6" customWidth="1"/>
    <col min="7687" max="7687" width="11.00390625" style="6" customWidth="1"/>
    <col min="7688" max="7688" width="11.140625" style="6" customWidth="1"/>
    <col min="7689" max="7689" width="10.7109375" style="6" customWidth="1"/>
    <col min="7690" max="7936" width="9.140625" style="6" customWidth="1"/>
    <col min="7937" max="7937" width="5.8515625" style="6" customWidth="1"/>
    <col min="7938" max="7938" width="6.140625" style="6" customWidth="1"/>
    <col min="7939" max="7939" width="11.421875" style="6" customWidth="1"/>
    <col min="7940" max="7940" width="15.8515625" style="6" customWidth="1"/>
    <col min="7941" max="7941" width="11.28125" style="6" customWidth="1"/>
    <col min="7942" max="7942" width="10.8515625" style="6" customWidth="1"/>
    <col min="7943" max="7943" width="11.00390625" style="6" customWidth="1"/>
    <col min="7944" max="7944" width="11.140625" style="6" customWidth="1"/>
    <col min="7945" max="7945" width="10.7109375" style="6" customWidth="1"/>
    <col min="7946" max="8192" width="9.140625" style="6" customWidth="1"/>
    <col min="8193" max="8193" width="5.8515625" style="6" customWidth="1"/>
    <col min="8194" max="8194" width="6.140625" style="6" customWidth="1"/>
    <col min="8195" max="8195" width="11.421875" style="6" customWidth="1"/>
    <col min="8196" max="8196" width="15.8515625" style="6" customWidth="1"/>
    <col min="8197" max="8197" width="11.28125" style="6" customWidth="1"/>
    <col min="8198" max="8198" width="10.8515625" style="6" customWidth="1"/>
    <col min="8199" max="8199" width="11.00390625" style="6" customWidth="1"/>
    <col min="8200" max="8200" width="11.140625" style="6" customWidth="1"/>
    <col min="8201" max="8201" width="10.7109375" style="6" customWidth="1"/>
    <col min="8202" max="8448" width="9.140625" style="6" customWidth="1"/>
    <col min="8449" max="8449" width="5.8515625" style="6" customWidth="1"/>
    <col min="8450" max="8450" width="6.140625" style="6" customWidth="1"/>
    <col min="8451" max="8451" width="11.421875" style="6" customWidth="1"/>
    <col min="8452" max="8452" width="15.8515625" style="6" customWidth="1"/>
    <col min="8453" max="8453" width="11.28125" style="6" customWidth="1"/>
    <col min="8454" max="8454" width="10.8515625" style="6" customWidth="1"/>
    <col min="8455" max="8455" width="11.00390625" style="6" customWidth="1"/>
    <col min="8456" max="8456" width="11.140625" style="6" customWidth="1"/>
    <col min="8457" max="8457" width="10.7109375" style="6" customWidth="1"/>
    <col min="8458" max="8704" width="9.140625" style="6" customWidth="1"/>
    <col min="8705" max="8705" width="5.8515625" style="6" customWidth="1"/>
    <col min="8706" max="8706" width="6.140625" style="6" customWidth="1"/>
    <col min="8707" max="8707" width="11.421875" style="6" customWidth="1"/>
    <col min="8708" max="8708" width="15.8515625" style="6" customWidth="1"/>
    <col min="8709" max="8709" width="11.28125" style="6" customWidth="1"/>
    <col min="8710" max="8710" width="10.8515625" style="6" customWidth="1"/>
    <col min="8711" max="8711" width="11.00390625" style="6" customWidth="1"/>
    <col min="8712" max="8712" width="11.140625" style="6" customWidth="1"/>
    <col min="8713" max="8713" width="10.7109375" style="6" customWidth="1"/>
    <col min="8714" max="8960" width="9.140625" style="6" customWidth="1"/>
    <col min="8961" max="8961" width="5.8515625" style="6" customWidth="1"/>
    <col min="8962" max="8962" width="6.140625" style="6" customWidth="1"/>
    <col min="8963" max="8963" width="11.421875" style="6" customWidth="1"/>
    <col min="8964" max="8964" width="15.8515625" style="6" customWidth="1"/>
    <col min="8965" max="8965" width="11.28125" style="6" customWidth="1"/>
    <col min="8966" max="8966" width="10.8515625" style="6" customWidth="1"/>
    <col min="8967" max="8967" width="11.00390625" style="6" customWidth="1"/>
    <col min="8968" max="8968" width="11.140625" style="6" customWidth="1"/>
    <col min="8969" max="8969" width="10.7109375" style="6" customWidth="1"/>
    <col min="8970" max="9216" width="9.140625" style="6" customWidth="1"/>
    <col min="9217" max="9217" width="5.8515625" style="6" customWidth="1"/>
    <col min="9218" max="9218" width="6.140625" style="6" customWidth="1"/>
    <col min="9219" max="9219" width="11.421875" style="6" customWidth="1"/>
    <col min="9220" max="9220" width="15.8515625" style="6" customWidth="1"/>
    <col min="9221" max="9221" width="11.28125" style="6" customWidth="1"/>
    <col min="9222" max="9222" width="10.8515625" style="6" customWidth="1"/>
    <col min="9223" max="9223" width="11.00390625" style="6" customWidth="1"/>
    <col min="9224" max="9224" width="11.140625" style="6" customWidth="1"/>
    <col min="9225" max="9225" width="10.7109375" style="6" customWidth="1"/>
    <col min="9226" max="9472" width="9.140625" style="6" customWidth="1"/>
    <col min="9473" max="9473" width="5.8515625" style="6" customWidth="1"/>
    <col min="9474" max="9474" width="6.140625" style="6" customWidth="1"/>
    <col min="9475" max="9475" width="11.421875" style="6" customWidth="1"/>
    <col min="9476" max="9476" width="15.8515625" style="6" customWidth="1"/>
    <col min="9477" max="9477" width="11.28125" style="6" customWidth="1"/>
    <col min="9478" max="9478" width="10.8515625" style="6" customWidth="1"/>
    <col min="9479" max="9479" width="11.00390625" style="6" customWidth="1"/>
    <col min="9480" max="9480" width="11.140625" style="6" customWidth="1"/>
    <col min="9481" max="9481" width="10.7109375" style="6" customWidth="1"/>
    <col min="9482" max="9728" width="9.140625" style="6" customWidth="1"/>
    <col min="9729" max="9729" width="5.8515625" style="6" customWidth="1"/>
    <col min="9730" max="9730" width="6.140625" style="6" customWidth="1"/>
    <col min="9731" max="9731" width="11.421875" style="6" customWidth="1"/>
    <col min="9732" max="9732" width="15.8515625" style="6" customWidth="1"/>
    <col min="9733" max="9733" width="11.28125" style="6" customWidth="1"/>
    <col min="9734" max="9734" width="10.8515625" style="6" customWidth="1"/>
    <col min="9735" max="9735" width="11.00390625" style="6" customWidth="1"/>
    <col min="9736" max="9736" width="11.140625" style="6" customWidth="1"/>
    <col min="9737" max="9737" width="10.7109375" style="6" customWidth="1"/>
    <col min="9738" max="9984" width="9.140625" style="6" customWidth="1"/>
    <col min="9985" max="9985" width="5.8515625" style="6" customWidth="1"/>
    <col min="9986" max="9986" width="6.140625" style="6" customWidth="1"/>
    <col min="9987" max="9987" width="11.421875" style="6" customWidth="1"/>
    <col min="9988" max="9988" width="15.8515625" style="6" customWidth="1"/>
    <col min="9989" max="9989" width="11.28125" style="6" customWidth="1"/>
    <col min="9990" max="9990" width="10.8515625" style="6" customWidth="1"/>
    <col min="9991" max="9991" width="11.00390625" style="6" customWidth="1"/>
    <col min="9992" max="9992" width="11.140625" style="6" customWidth="1"/>
    <col min="9993" max="9993" width="10.7109375" style="6" customWidth="1"/>
    <col min="9994" max="10240" width="9.140625" style="6" customWidth="1"/>
    <col min="10241" max="10241" width="5.8515625" style="6" customWidth="1"/>
    <col min="10242" max="10242" width="6.140625" style="6" customWidth="1"/>
    <col min="10243" max="10243" width="11.421875" style="6" customWidth="1"/>
    <col min="10244" max="10244" width="15.8515625" style="6" customWidth="1"/>
    <col min="10245" max="10245" width="11.28125" style="6" customWidth="1"/>
    <col min="10246" max="10246" width="10.8515625" style="6" customWidth="1"/>
    <col min="10247" max="10247" width="11.00390625" style="6" customWidth="1"/>
    <col min="10248" max="10248" width="11.140625" style="6" customWidth="1"/>
    <col min="10249" max="10249" width="10.7109375" style="6" customWidth="1"/>
    <col min="10250" max="10496" width="9.140625" style="6" customWidth="1"/>
    <col min="10497" max="10497" width="5.8515625" style="6" customWidth="1"/>
    <col min="10498" max="10498" width="6.140625" style="6" customWidth="1"/>
    <col min="10499" max="10499" width="11.421875" style="6" customWidth="1"/>
    <col min="10500" max="10500" width="15.8515625" style="6" customWidth="1"/>
    <col min="10501" max="10501" width="11.28125" style="6" customWidth="1"/>
    <col min="10502" max="10502" width="10.8515625" style="6" customWidth="1"/>
    <col min="10503" max="10503" width="11.00390625" style="6" customWidth="1"/>
    <col min="10504" max="10504" width="11.140625" style="6" customWidth="1"/>
    <col min="10505" max="10505" width="10.7109375" style="6" customWidth="1"/>
    <col min="10506" max="10752" width="9.140625" style="6" customWidth="1"/>
    <col min="10753" max="10753" width="5.8515625" style="6" customWidth="1"/>
    <col min="10754" max="10754" width="6.140625" style="6" customWidth="1"/>
    <col min="10755" max="10755" width="11.421875" style="6" customWidth="1"/>
    <col min="10756" max="10756" width="15.8515625" style="6" customWidth="1"/>
    <col min="10757" max="10757" width="11.28125" style="6" customWidth="1"/>
    <col min="10758" max="10758" width="10.8515625" style="6" customWidth="1"/>
    <col min="10759" max="10759" width="11.00390625" style="6" customWidth="1"/>
    <col min="10760" max="10760" width="11.140625" style="6" customWidth="1"/>
    <col min="10761" max="10761" width="10.7109375" style="6" customWidth="1"/>
    <col min="10762" max="11008" width="9.140625" style="6" customWidth="1"/>
    <col min="11009" max="11009" width="5.8515625" style="6" customWidth="1"/>
    <col min="11010" max="11010" width="6.140625" style="6" customWidth="1"/>
    <col min="11011" max="11011" width="11.421875" style="6" customWidth="1"/>
    <col min="11012" max="11012" width="15.8515625" style="6" customWidth="1"/>
    <col min="11013" max="11013" width="11.28125" style="6" customWidth="1"/>
    <col min="11014" max="11014" width="10.8515625" style="6" customWidth="1"/>
    <col min="11015" max="11015" width="11.00390625" style="6" customWidth="1"/>
    <col min="11016" max="11016" width="11.140625" style="6" customWidth="1"/>
    <col min="11017" max="11017" width="10.7109375" style="6" customWidth="1"/>
    <col min="11018" max="11264" width="9.140625" style="6" customWidth="1"/>
    <col min="11265" max="11265" width="5.8515625" style="6" customWidth="1"/>
    <col min="11266" max="11266" width="6.140625" style="6" customWidth="1"/>
    <col min="11267" max="11267" width="11.421875" style="6" customWidth="1"/>
    <col min="11268" max="11268" width="15.8515625" style="6" customWidth="1"/>
    <col min="11269" max="11269" width="11.28125" style="6" customWidth="1"/>
    <col min="11270" max="11270" width="10.8515625" style="6" customWidth="1"/>
    <col min="11271" max="11271" width="11.00390625" style="6" customWidth="1"/>
    <col min="11272" max="11272" width="11.140625" style="6" customWidth="1"/>
    <col min="11273" max="11273" width="10.7109375" style="6" customWidth="1"/>
    <col min="11274" max="11520" width="9.140625" style="6" customWidth="1"/>
    <col min="11521" max="11521" width="5.8515625" style="6" customWidth="1"/>
    <col min="11522" max="11522" width="6.140625" style="6" customWidth="1"/>
    <col min="11523" max="11523" width="11.421875" style="6" customWidth="1"/>
    <col min="11524" max="11524" width="15.8515625" style="6" customWidth="1"/>
    <col min="11525" max="11525" width="11.28125" style="6" customWidth="1"/>
    <col min="11526" max="11526" width="10.8515625" style="6" customWidth="1"/>
    <col min="11527" max="11527" width="11.00390625" style="6" customWidth="1"/>
    <col min="11528" max="11528" width="11.140625" style="6" customWidth="1"/>
    <col min="11529" max="11529" width="10.7109375" style="6" customWidth="1"/>
    <col min="11530" max="11776" width="9.140625" style="6" customWidth="1"/>
    <col min="11777" max="11777" width="5.8515625" style="6" customWidth="1"/>
    <col min="11778" max="11778" width="6.140625" style="6" customWidth="1"/>
    <col min="11779" max="11779" width="11.421875" style="6" customWidth="1"/>
    <col min="11780" max="11780" width="15.8515625" style="6" customWidth="1"/>
    <col min="11781" max="11781" width="11.28125" style="6" customWidth="1"/>
    <col min="11782" max="11782" width="10.8515625" style="6" customWidth="1"/>
    <col min="11783" max="11783" width="11.00390625" style="6" customWidth="1"/>
    <col min="11784" max="11784" width="11.140625" style="6" customWidth="1"/>
    <col min="11785" max="11785" width="10.7109375" style="6" customWidth="1"/>
    <col min="11786" max="12032" width="9.140625" style="6" customWidth="1"/>
    <col min="12033" max="12033" width="5.8515625" style="6" customWidth="1"/>
    <col min="12034" max="12034" width="6.140625" style="6" customWidth="1"/>
    <col min="12035" max="12035" width="11.421875" style="6" customWidth="1"/>
    <col min="12036" max="12036" width="15.8515625" style="6" customWidth="1"/>
    <col min="12037" max="12037" width="11.28125" style="6" customWidth="1"/>
    <col min="12038" max="12038" width="10.8515625" style="6" customWidth="1"/>
    <col min="12039" max="12039" width="11.00390625" style="6" customWidth="1"/>
    <col min="12040" max="12040" width="11.140625" style="6" customWidth="1"/>
    <col min="12041" max="12041" width="10.7109375" style="6" customWidth="1"/>
    <col min="12042" max="12288" width="9.140625" style="6" customWidth="1"/>
    <col min="12289" max="12289" width="5.8515625" style="6" customWidth="1"/>
    <col min="12290" max="12290" width="6.140625" style="6" customWidth="1"/>
    <col min="12291" max="12291" width="11.421875" style="6" customWidth="1"/>
    <col min="12292" max="12292" width="15.8515625" style="6" customWidth="1"/>
    <col min="12293" max="12293" width="11.28125" style="6" customWidth="1"/>
    <col min="12294" max="12294" width="10.8515625" style="6" customWidth="1"/>
    <col min="12295" max="12295" width="11.00390625" style="6" customWidth="1"/>
    <col min="12296" max="12296" width="11.140625" style="6" customWidth="1"/>
    <col min="12297" max="12297" width="10.7109375" style="6" customWidth="1"/>
    <col min="12298" max="12544" width="9.140625" style="6" customWidth="1"/>
    <col min="12545" max="12545" width="5.8515625" style="6" customWidth="1"/>
    <col min="12546" max="12546" width="6.140625" style="6" customWidth="1"/>
    <col min="12547" max="12547" width="11.421875" style="6" customWidth="1"/>
    <col min="12548" max="12548" width="15.8515625" style="6" customWidth="1"/>
    <col min="12549" max="12549" width="11.28125" style="6" customWidth="1"/>
    <col min="12550" max="12550" width="10.8515625" style="6" customWidth="1"/>
    <col min="12551" max="12551" width="11.00390625" style="6" customWidth="1"/>
    <col min="12552" max="12552" width="11.140625" style="6" customWidth="1"/>
    <col min="12553" max="12553" width="10.7109375" style="6" customWidth="1"/>
    <col min="12554" max="12800" width="9.140625" style="6" customWidth="1"/>
    <col min="12801" max="12801" width="5.8515625" style="6" customWidth="1"/>
    <col min="12802" max="12802" width="6.140625" style="6" customWidth="1"/>
    <col min="12803" max="12803" width="11.421875" style="6" customWidth="1"/>
    <col min="12804" max="12804" width="15.8515625" style="6" customWidth="1"/>
    <col min="12805" max="12805" width="11.28125" style="6" customWidth="1"/>
    <col min="12806" max="12806" width="10.8515625" style="6" customWidth="1"/>
    <col min="12807" max="12807" width="11.00390625" style="6" customWidth="1"/>
    <col min="12808" max="12808" width="11.140625" style="6" customWidth="1"/>
    <col min="12809" max="12809" width="10.7109375" style="6" customWidth="1"/>
    <col min="12810" max="13056" width="9.140625" style="6" customWidth="1"/>
    <col min="13057" max="13057" width="5.8515625" style="6" customWidth="1"/>
    <col min="13058" max="13058" width="6.140625" style="6" customWidth="1"/>
    <col min="13059" max="13059" width="11.421875" style="6" customWidth="1"/>
    <col min="13060" max="13060" width="15.8515625" style="6" customWidth="1"/>
    <col min="13061" max="13061" width="11.28125" style="6" customWidth="1"/>
    <col min="13062" max="13062" width="10.8515625" style="6" customWidth="1"/>
    <col min="13063" max="13063" width="11.00390625" style="6" customWidth="1"/>
    <col min="13064" max="13064" width="11.140625" style="6" customWidth="1"/>
    <col min="13065" max="13065" width="10.7109375" style="6" customWidth="1"/>
    <col min="13066" max="13312" width="9.140625" style="6" customWidth="1"/>
    <col min="13313" max="13313" width="5.8515625" style="6" customWidth="1"/>
    <col min="13314" max="13314" width="6.140625" style="6" customWidth="1"/>
    <col min="13315" max="13315" width="11.421875" style="6" customWidth="1"/>
    <col min="13316" max="13316" width="15.8515625" style="6" customWidth="1"/>
    <col min="13317" max="13317" width="11.28125" style="6" customWidth="1"/>
    <col min="13318" max="13318" width="10.8515625" style="6" customWidth="1"/>
    <col min="13319" max="13319" width="11.00390625" style="6" customWidth="1"/>
    <col min="13320" max="13320" width="11.140625" style="6" customWidth="1"/>
    <col min="13321" max="13321" width="10.7109375" style="6" customWidth="1"/>
    <col min="13322" max="13568" width="9.140625" style="6" customWidth="1"/>
    <col min="13569" max="13569" width="5.8515625" style="6" customWidth="1"/>
    <col min="13570" max="13570" width="6.140625" style="6" customWidth="1"/>
    <col min="13571" max="13571" width="11.421875" style="6" customWidth="1"/>
    <col min="13572" max="13572" width="15.8515625" style="6" customWidth="1"/>
    <col min="13573" max="13573" width="11.28125" style="6" customWidth="1"/>
    <col min="13574" max="13574" width="10.8515625" style="6" customWidth="1"/>
    <col min="13575" max="13575" width="11.00390625" style="6" customWidth="1"/>
    <col min="13576" max="13576" width="11.140625" style="6" customWidth="1"/>
    <col min="13577" max="13577" width="10.7109375" style="6" customWidth="1"/>
    <col min="13578" max="13824" width="9.140625" style="6" customWidth="1"/>
    <col min="13825" max="13825" width="5.8515625" style="6" customWidth="1"/>
    <col min="13826" max="13826" width="6.140625" style="6" customWidth="1"/>
    <col min="13827" max="13827" width="11.421875" style="6" customWidth="1"/>
    <col min="13828" max="13828" width="15.8515625" style="6" customWidth="1"/>
    <col min="13829" max="13829" width="11.28125" style="6" customWidth="1"/>
    <col min="13830" max="13830" width="10.8515625" style="6" customWidth="1"/>
    <col min="13831" max="13831" width="11.00390625" style="6" customWidth="1"/>
    <col min="13832" max="13832" width="11.140625" style="6" customWidth="1"/>
    <col min="13833" max="13833" width="10.7109375" style="6" customWidth="1"/>
    <col min="13834" max="14080" width="9.140625" style="6" customWidth="1"/>
    <col min="14081" max="14081" width="5.8515625" style="6" customWidth="1"/>
    <col min="14082" max="14082" width="6.140625" style="6" customWidth="1"/>
    <col min="14083" max="14083" width="11.421875" style="6" customWidth="1"/>
    <col min="14084" max="14084" width="15.8515625" style="6" customWidth="1"/>
    <col min="14085" max="14085" width="11.28125" style="6" customWidth="1"/>
    <col min="14086" max="14086" width="10.8515625" style="6" customWidth="1"/>
    <col min="14087" max="14087" width="11.00390625" style="6" customWidth="1"/>
    <col min="14088" max="14088" width="11.140625" style="6" customWidth="1"/>
    <col min="14089" max="14089" width="10.7109375" style="6" customWidth="1"/>
    <col min="14090" max="14336" width="9.140625" style="6" customWidth="1"/>
    <col min="14337" max="14337" width="5.8515625" style="6" customWidth="1"/>
    <col min="14338" max="14338" width="6.140625" style="6" customWidth="1"/>
    <col min="14339" max="14339" width="11.421875" style="6" customWidth="1"/>
    <col min="14340" max="14340" width="15.8515625" style="6" customWidth="1"/>
    <col min="14341" max="14341" width="11.28125" style="6" customWidth="1"/>
    <col min="14342" max="14342" width="10.8515625" style="6" customWidth="1"/>
    <col min="14343" max="14343" width="11.00390625" style="6" customWidth="1"/>
    <col min="14344" max="14344" width="11.140625" style="6" customWidth="1"/>
    <col min="14345" max="14345" width="10.7109375" style="6" customWidth="1"/>
    <col min="14346" max="14592" width="9.140625" style="6" customWidth="1"/>
    <col min="14593" max="14593" width="5.8515625" style="6" customWidth="1"/>
    <col min="14594" max="14594" width="6.140625" style="6" customWidth="1"/>
    <col min="14595" max="14595" width="11.421875" style="6" customWidth="1"/>
    <col min="14596" max="14596" width="15.8515625" style="6" customWidth="1"/>
    <col min="14597" max="14597" width="11.28125" style="6" customWidth="1"/>
    <col min="14598" max="14598" width="10.8515625" style="6" customWidth="1"/>
    <col min="14599" max="14599" width="11.00390625" style="6" customWidth="1"/>
    <col min="14600" max="14600" width="11.140625" style="6" customWidth="1"/>
    <col min="14601" max="14601" width="10.7109375" style="6" customWidth="1"/>
    <col min="14602" max="14848" width="9.140625" style="6" customWidth="1"/>
    <col min="14849" max="14849" width="5.8515625" style="6" customWidth="1"/>
    <col min="14850" max="14850" width="6.140625" style="6" customWidth="1"/>
    <col min="14851" max="14851" width="11.421875" style="6" customWidth="1"/>
    <col min="14852" max="14852" width="15.8515625" style="6" customWidth="1"/>
    <col min="14853" max="14853" width="11.28125" style="6" customWidth="1"/>
    <col min="14854" max="14854" width="10.8515625" style="6" customWidth="1"/>
    <col min="14855" max="14855" width="11.00390625" style="6" customWidth="1"/>
    <col min="14856" max="14856" width="11.140625" style="6" customWidth="1"/>
    <col min="14857" max="14857" width="10.7109375" style="6" customWidth="1"/>
    <col min="14858" max="15104" width="9.140625" style="6" customWidth="1"/>
    <col min="15105" max="15105" width="5.8515625" style="6" customWidth="1"/>
    <col min="15106" max="15106" width="6.140625" style="6" customWidth="1"/>
    <col min="15107" max="15107" width="11.421875" style="6" customWidth="1"/>
    <col min="15108" max="15108" width="15.8515625" style="6" customWidth="1"/>
    <col min="15109" max="15109" width="11.28125" style="6" customWidth="1"/>
    <col min="15110" max="15110" width="10.8515625" style="6" customWidth="1"/>
    <col min="15111" max="15111" width="11.00390625" style="6" customWidth="1"/>
    <col min="15112" max="15112" width="11.140625" style="6" customWidth="1"/>
    <col min="15113" max="15113" width="10.7109375" style="6" customWidth="1"/>
    <col min="15114" max="15360" width="9.140625" style="6" customWidth="1"/>
    <col min="15361" max="15361" width="5.8515625" style="6" customWidth="1"/>
    <col min="15362" max="15362" width="6.140625" style="6" customWidth="1"/>
    <col min="15363" max="15363" width="11.421875" style="6" customWidth="1"/>
    <col min="15364" max="15364" width="15.8515625" style="6" customWidth="1"/>
    <col min="15365" max="15365" width="11.28125" style="6" customWidth="1"/>
    <col min="15366" max="15366" width="10.8515625" style="6" customWidth="1"/>
    <col min="15367" max="15367" width="11.00390625" style="6" customWidth="1"/>
    <col min="15368" max="15368" width="11.140625" style="6" customWidth="1"/>
    <col min="15369" max="15369" width="10.7109375" style="6" customWidth="1"/>
    <col min="15370" max="15616" width="9.140625" style="6" customWidth="1"/>
    <col min="15617" max="15617" width="5.8515625" style="6" customWidth="1"/>
    <col min="15618" max="15618" width="6.140625" style="6" customWidth="1"/>
    <col min="15619" max="15619" width="11.421875" style="6" customWidth="1"/>
    <col min="15620" max="15620" width="15.8515625" style="6" customWidth="1"/>
    <col min="15621" max="15621" width="11.28125" style="6" customWidth="1"/>
    <col min="15622" max="15622" width="10.8515625" style="6" customWidth="1"/>
    <col min="15623" max="15623" width="11.00390625" style="6" customWidth="1"/>
    <col min="15624" max="15624" width="11.140625" style="6" customWidth="1"/>
    <col min="15625" max="15625" width="10.7109375" style="6" customWidth="1"/>
    <col min="15626" max="15872" width="9.140625" style="6" customWidth="1"/>
    <col min="15873" max="15873" width="5.8515625" style="6" customWidth="1"/>
    <col min="15874" max="15874" width="6.140625" style="6" customWidth="1"/>
    <col min="15875" max="15875" width="11.421875" style="6" customWidth="1"/>
    <col min="15876" max="15876" width="15.8515625" style="6" customWidth="1"/>
    <col min="15877" max="15877" width="11.28125" style="6" customWidth="1"/>
    <col min="15878" max="15878" width="10.8515625" style="6" customWidth="1"/>
    <col min="15879" max="15879" width="11.00390625" style="6" customWidth="1"/>
    <col min="15880" max="15880" width="11.140625" style="6" customWidth="1"/>
    <col min="15881" max="15881" width="10.7109375" style="6" customWidth="1"/>
    <col min="15882" max="16128" width="9.140625" style="6" customWidth="1"/>
    <col min="16129" max="16129" width="5.8515625" style="6" customWidth="1"/>
    <col min="16130" max="16130" width="6.140625" style="6" customWidth="1"/>
    <col min="16131" max="16131" width="11.421875" style="6" customWidth="1"/>
    <col min="16132" max="16132" width="15.8515625" style="6" customWidth="1"/>
    <col min="16133" max="16133" width="11.28125" style="6" customWidth="1"/>
    <col min="16134" max="16134" width="10.8515625" style="6" customWidth="1"/>
    <col min="16135" max="16135" width="11.00390625" style="6" customWidth="1"/>
    <col min="16136" max="16136" width="11.140625" style="6" customWidth="1"/>
    <col min="16137" max="16137" width="10.7109375" style="6" customWidth="1"/>
    <col min="16138" max="16384" width="9.140625" style="6" customWidth="1"/>
  </cols>
  <sheetData>
    <row r="1" spans="1:9" ht="13.5" thickTop="1">
      <c r="A1" s="386" t="s">
        <v>22</v>
      </c>
      <c r="B1" s="387"/>
      <c r="C1" s="74" t="str">
        <f>CONCATENATE(cislostavby," ",nazevstavby)</f>
        <v>10001653 REKONSTRUKCE STRUKTUR. KABELÁŽE A TECHNOLOGIE IT</v>
      </c>
      <c r="D1" s="75"/>
      <c r="E1" s="76"/>
      <c r="F1" s="75"/>
      <c r="G1" s="77" t="s">
        <v>65</v>
      </c>
      <c r="H1" s="78">
        <v>10001653</v>
      </c>
      <c r="I1" s="79"/>
    </row>
    <row r="2" spans="1:9" ht="13.5" thickBot="1">
      <c r="A2" s="388" t="s">
        <v>17</v>
      </c>
      <c r="B2" s="389"/>
      <c r="C2" s="80" t="str">
        <f>CONCATENATE(cisloobjektu," ",nazevobjektu)</f>
        <v>S01 BUDOVA A I. ETAPA</v>
      </c>
      <c r="D2" s="81"/>
      <c r="E2" s="82"/>
      <c r="F2" s="81"/>
      <c r="G2" s="390" t="s">
        <v>21</v>
      </c>
      <c r="H2" s="391"/>
      <c r="I2" s="392"/>
    </row>
    <row r="3" ht="13.5" thickTop="1"/>
    <row r="4" spans="1:9" ht="19.5" customHeight="1">
      <c r="A4" s="83" t="s">
        <v>66</v>
      </c>
      <c r="B4" s="84"/>
      <c r="C4" s="84"/>
      <c r="D4" s="84"/>
      <c r="E4" s="84"/>
      <c r="F4" s="84"/>
      <c r="G4" s="84"/>
      <c r="H4" s="84"/>
      <c r="I4" s="84"/>
    </row>
    <row r="5" ht="13.5" thickBot="1"/>
    <row r="6" spans="1:9" ht="13.5" thickBot="1">
      <c r="A6" s="85"/>
      <c r="B6" s="86" t="s">
        <v>67</v>
      </c>
      <c r="C6" s="86"/>
      <c r="D6" s="87"/>
      <c r="E6" s="88" t="s">
        <v>68</v>
      </c>
      <c r="F6" s="89" t="s">
        <v>69</v>
      </c>
      <c r="G6" s="89" t="s">
        <v>70</v>
      </c>
      <c r="H6" s="89" t="s">
        <v>71</v>
      </c>
      <c r="I6" s="90" t="s">
        <v>46</v>
      </c>
    </row>
    <row r="7" spans="1:9" ht="15">
      <c r="A7" s="91" t="str">
        <f>'A-Položky'!B7</f>
        <v>1</v>
      </c>
      <c r="B7" s="92" t="str">
        <f>'A-Položky'!C7</f>
        <v>Zemní práce</v>
      </c>
      <c r="D7" s="93"/>
      <c r="E7" s="94">
        <f>'A-Položky'!BA22</f>
        <v>0</v>
      </c>
      <c r="F7" s="95">
        <f>'A-Položky'!BB22</f>
        <v>0</v>
      </c>
      <c r="G7" s="95">
        <f>'A-Položky'!BC22</f>
        <v>0</v>
      </c>
      <c r="H7" s="95">
        <f>'A-Položky'!BD22</f>
        <v>0</v>
      </c>
      <c r="I7" s="96">
        <f>'A-Položky'!BE22</f>
        <v>0</v>
      </c>
    </row>
    <row r="8" spans="1:9" ht="15">
      <c r="A8" s="91" t="str">
        <f>'A-Položky'!B23</f>
        <v>2</v>
      </c>
      <c r="B8" s="92" t="str">
        <f>'A-Položky'!C23</f>
        <v>Základy a zvláštní zakládání</v>
      </c>
      <c r="D8" s="93"/>
      <c r="E8" s="94">
        <f>'A-Položky'!BA28</f>
        <v>0</v>
      </c>
      <c r="F8" s="95">
        <f>'A-Položky'!BB28</f>
        <v>0</v>
      </c>
      <c r="G8" s="95">
        <f>'A-Položky'!BC28</f>
        <v>0</v>
      </c>
      <c r="H8" s="95">
        <f>'A-Položky'!BD28</f>
        <v>0</v>
      </c>
      <c r="I8" s="96">
        <f>'A-Položky'!BE28</f>
        <v>0</v>
      </c>
    </row>
    <row r="9" spans="1:9" ht="15">
      <c r="A9" s="91" t="str">
        <f>'A-Položky'!B29</f>
        <v>3</v>
      </c>
      <c r="B9" s="92" t="str">
        <f>'A-Položky'!C29</f>
        <v>Svislé a kompletní konstrukce</v>
      </c>
      <c r="D9" s="93"/>
      <c r="E9" s="94">
        <f>'A-Položky'!BA44</f>
        <v>0</v>
      </c>
      <c r="F9" s="95">
        <f>'A-Položky'!BB44</f>
        <v>0</v>
      </c>
      <c r="G9" s="95">
        <f>'A-Položky'!BC44</f>
        <v>0</v>
      </c>
      <c r="H9" s="95">
        <f>'A-Položky'!BD44</f>
        <v>0</v>
      </c>
      <c r="I9" s="96">
        <f>'A-Položky'!BE44</f>
        <v>0</v>
      </c>
    </row>
    <row r="10" spans="1:9" ht="15">
      <c r="A10" s="91" t="str">
        <f>'A-Položky'!B45</f>
        <v>6</v>
      </c>
      <c r="B10" s="92" t="str">
        <f>'A-Položky'!C45</f>
        <v>Úpravy povrchu, podlahy</v>
      </c>
      <c r="D10" s="93"/>
      <c r="E10" s="94">
        <f>'A-Položky'!BA66</f>
        <v>0</v>
      </c>
      <c r="F10" s="95">
        <f>'A-Položky'!BB66</f>
        <v>0</v>
      </c>
      <c r="G10" s="95">
        <f>'A-Položky'!BC66</f>
        <v>0</v>
      </c>
      <c r="H10" s="95">
        <f>'A-Položky'!BD66</f>
        <v>0</v>
      </c>
      <c r="I10" s="96">
        <f>'A-Položky'!BE66</f>
        <v>0</v>
      </c>
    </row>
    <row r="11" spans="1:9" ht="15">
      <c r="A11" s="91" t="str">
        <f>'A-Položky'!B67</f>
        <v>94</v>
      </c>
      <c r="B11" s="92" t="str">
        <f>'A-Položky'!C67</f>
        <v>Lešení a stavební výtahy</v>
      </c>
      <c r="D11" s="93"/>
      <c r="E11" s="94">
        <f>'A-Položky'!BA83</f>
        <v>0</v>
      </c>
      <c r="F11" s="95">
        <f>'A-Položky'!BB83</f>
        <v>0</v>
      </c>
      <c r="G11" s="95">
        <f>'A-Položky'!BC83</f>
        <v>0</v>
      </c>
      <c r="H11" s="95">
        <f>'A-Položky'!BD83</f>
        <v>0</v>
      </c>
      <c r="I11" s="96">
        <f>'A-Položky'!BE83</f>
        <v>0</v>
      </c>
    </row>
    <row r="12" spans="1:9" ht="15">
      <c r="A12" s="91" t="str">
        <f>'A-Položky'!B84</f>
        <v>95</v>
      </c>
      <c r="B12" s="92" t="str">
        <f>'A-Položky'!C84</f>
        <v>Dokončovací konstrukce na pozemních stavbách</v>
      </c>
      <c r="D12" s="93"/>
      <c r="E12" s="94">
        <f>'A-Položky'!BA94</f>
        <v>0</v>
      </c>
      <c r="F12" s="95">
        <f>'A-Položky'!BB94</f>
        <v>0</v>
      </c>
      <c r="G12" s="95">
        <f>'A-Položky'!BC94</f>
        <v>0</v>
      </c>
      <c r="H12" s="95">
        <f>'A-Položky'!BD94</f>
        <v>0</v>
      </c>
      <c r="I12" s="96">
        <f>'A-Položky'!BE94</f>
        <v>0</v>
      </c>
    </row>
    <row r="13" spans="1:9" ht="15">
      <c r="A13" s="91" t="str">
        <f>'A-Položky'!B95</f>
        <v>96</v>
      </c>
      <c r="B13" s="92" t="str">
        <f>'A-Položky'!C95</f>
        <v>Bourání konstrukcí</v>
      </c>
      <c r="D13" s="93"/>
      <c r="E13" s="94">
        <f>'A-Položky'!BA116</f>
        <v>0</v>
      </c>
      <c r="F13" s="95">
        <f>'A-Položky'!BB116</f>
        <v>0</v>
      </c>
      <c r="G13" s="95">
        <f>'A-Položky'!BC116</f>
        <v>0</v>
      </c>
      <c r="H13" s="95">
        <f>'A-Položky'!BD116</f>
        <v>0</v>
      </c>
      <c r="I13" s="96">
        <f>'A-Položky'!BE116</f>
        <v>0</v>
      </c>
    </row>
    <row r="14" spans="1:9" ht="15">
      <c r="A14" s="91" t="str">
        <f>'A-Položky'!B117</f>
        <v>99</v>
      </c>
      <c r="B14" s="92" t="str">
        <f>'A-Položky'!C117</f>
        <v>Staveništní přesun hmot</v>
      </c>
      <c r="D14" s="93"/>
      <c r="E14" s="94">
        <f>'A-Položky'!BA119</f>
        <v>0</v>
      </c>
      <c r="F14" s="95">
        <f>'A-Položky'!BB119</f>
        <v>0</v>
      </c>
      <c r="G14" s="95">
        <f>'A-Položky'!BC119</f>
        <v>0</v>
      </c>
      <c r="H14" s="95">
        <f>'A-Položky'!BD119</f>
        <v>0</v>
      </c>
      <c r="I14" s="96">
        <f>'A-Položky'!BE119</f>
        <v>0</v>
      </c>
    </row>
    <row r="15" spans="1:9" ht="15">
      <c r="A15" s="91" t="str">
        <f>'A-Položky'!B120</f>
        <v>711</v>
      </c>
      <c r="B15" s="92" t="str">
        <f>'A-Položky'!C120</f>
        <v>Izolace proti vodě</v>
      </c>
      <c r="D15" s="93"/>
      <c r="E15" s="94">
        <f>'A-Položky'!BA130</f>
        <v>0</v>
      </c>
      <c r="F15" s="95">
        <f>'A-Položky'!BB130</f>
        <v>0</v>
      </c>
      <c r="G15" s="95">
        <f>'A-Položky'!BC130</f>
        <v>0</v>
      </c>
      <c r="H15" s="95">
        <f>'A-Položky'!BD130</f>
        <v>0</v>
      </c>
      <c r="I15" s="96">
        <f>'A-Položky'!BE130</f>
        <v>0</v>
      </c>
    </row>
    <row r="16" spans="1:9" ht="15">
      <c r="A16" s="91" t="str">
        <f>'A-Položky'!B131</f>
        <v>713</v>
      </c>
      <c r="B16" s="92" t="str">
        <f>'A-Položky'!C131</f>
        <v>Izolace tepelné</v>
      </c>
      <c r="D16" s="93"/>
      <c r="E16" s="94">
        <f>'A-Položky'!BA140</f>
        <v>0</v>
      </c>
      <c r="F16" s="95">
        <f>'A-Položky'!BB140</f>
        <v>0</v>
      </c>
      <c r="G16" s="95">
        <f>'A-Položky'!BC140</f>
        <v>0</v>
      </c>
      <c r="H16" s="95">
        <f>'A-Položky'!BD140</f>
        <v>0</v>
      </c>
      <c r="I16" s="96">
        <f>'A-Položky'!BE140</f>
        <v>0</v>
      </c>
    </row>
    <row r="17" spans="1:9" ht="15">
      <c r="A17" s="91" t="str">
        <f>'A-Položky'!B141</f>
        <v>766</v>
      </c>
      <c r="B17" s="92" t="str">
        <f>'A-Položky'!C141</f>
        <v>Konstrukce truhlářské</v>
      </c>
      <c r="D17" s="93"/>
      <c r="E17" s="94">
        <f>'A-Položky'!BA150</f>
        <v>0</v>
      </c>
      <c r="F17" s="95">
        <f>'A-Položky'!BB150</f>
        <v>0</v>
      </c>
      <c r="G17" s="95">
        <f>'A-Položky'!BC150</f>
        <v>0</v>
      </c>
      <c r="H17" s="95">
        <f>'A-Položky'!BD150</f>
        <v>0</v>
      </c>
      <c r="I17" s="96">
        <f>'A-Položky'!BE150</f>
        <v>0</v>
      </c>
    </row>
    <row r="18" spans="1:9" ht="15">
      <c r="A18" s="91" t="str">
        <f>'A-Položky'!B151</f>
        <v>767</v>
      </c>
      <c r="B18" s="92" t="str">
        <f>'A-Položky'!C151</f>
        <v>Konstrukce zámečnické</v>
      </c>
      <c r="D18" s="93"/>
      <c r="E18" s="94">
        <f>'A-Položky'!BA182</f>
        <v>0</v>
      </c>
      <c r="F18" s="95">
        <f>'A-Položky'!BB182</f>
        <v>0</v>
      </c>
      <c r="G18" s="95">
        <f>'A-Položky'!BC182</f>
        <v>0</v>
      </c>
      <c r="H18" s="95">
        <f>'A-Položky'!BD182</f>
        <v>0</v>
      </c>
      <c r="I18" s="96">
        <f>'A-Položky'!BE182</f>
        <v>0</v>
      </c>
    </row>
    <row r="19" spans="1:9" ht="15">
      <c r="A19" s="91" t="str">
        <f>'A-Položky'!B183</f>
        <v>776</v>
      </c>
      <c r="B19" s="92" t="str">
        <f>'A-Položky'!C183</f>
        <v>Podlahy povlakové</v>
      </c>
      <c r="D19" s="93"/>
      <c r="E19" s="94">
        <f>'A-Položky'!BA186</f>
        <v>0</v>
      </c>
      <c r="F19" s="95">
        <f>'A-Položky'!BB186</f>
        <v>0</v>
      </c>
      <c r="G19" s="95">
        <f>'A-Položky'!BC186</f>
        <v>0</v>
      </c>
      <c r="H19" s="95">
        <f>'A-Položky'!BD186</f>
        <v>0</v>
      </c>
      <c r="I19" s="96">
        <f>'A-Položky'!BE186</f>
        <v>0</v>
      </c>
    </row>
    <row r="20" spans="1:9" ht="15">
      <c r="A20" s="91" t="str">
        <f>'A-Položky'!B187</f>
        <v>777</v>
      </c>
      <c r="B20" s="92" t="str">
        <f>'A-Položky'!C187</f>
        <v>Podlahy ze syntetických hmot</v>
      </c>
      <c r="D20" s="93"/>
      <c r="E20" s="94">
        <f>'A-Položky'!BA190</f>
        <v>0</v>
      </c>
      <c r="F20" s="95">
        <f>'A-Položky'!BB190</f>
        <v>0</v>
      </c>
      <c r="G20" s="95">
        <f>'A-Položky'!BC190</f>
        <v>0</v>
      </c>
      <c r="H20" s="95">
        <f>'A-Položky'!BD190</f>
        <v>0</v>
      </c>
      <c r="I20" s="96">
        <f>'A-Položky'!BE190</f>
        <v>0</v>
      </c>
    </row>
    <row r="21" spans="1:9" ht="15">
      <c r="A21" s="91" t="str">
        <f>'A-Položky'!B191</f>
        <v>784</v>
      </c>
      <c r="B21" s="92" t="str">
        <f>'A-Položky'!C191</f>
        <v>Malby</v>
      </c>
      <c r="D21" s="93"/>
      <c r="E21" s="94">
        <f>'A-Položky'!BA197</f>
        <v>0</v>
      </c>
      <c r="F21" s="95">
        <f>'A-Položky'!BB197</f>
        <v>0</v>
      </c>
      <c r="G21" s="95">
        <f>'A-Položky'!BC197</f>
        <v>0</v>
      </c>
      <c r="H21" s="95">
        <f>'A-Položky'!BD197</f>
        <v>0</v>
      </c>
      <c r="I21" s="96">
        <f>'A-Položky'!BE197</f>
        <v>0</v>
      </c>
    </row>
    <row r="22" spans="1:9" ht="15">
      <c r="A22" s="91" t="str">
        <f>'A-Položky'!B198</f>
        <v>787</v>
      </c>
      <c r="B22" s="92" t="str">
        <f>'A-Položky'!C198</f>
        <v>Zasklívání</v>
      </c>
      <c r="D22" s="93"/>
      <c r="E22" s="94">
        <f>'A-Položky'!BA208</f>
        <v>0</v>
      </c>
      <c r="F22" s="95">
        <f>'A-Položky'!BB208</f>
        <v>0</v>
      </c>
      <c r="G22" s="95">
        <f>'A-Položky'!BC208</f>
        <v>0</v>
      </c>
      <c r="H22" s="95">
        <f>'A-Položky'!BD208</f>
        <v>0</v>
      </c>
      <c r="I22" s="96">
        <f>'A-Položky'!BE208</f>
        <v>0</v>
      </c>
    </row>
    <row r="23" spans="1:9" ht="15">
      <c r="A23" s="91" t="str">
        <f>'A-Položky'!B209</f>
        <v>M21</v>
      </c>
      <c r="B23" s="92" t="str">
        <f>'A-Položky'!C209</f>
        <v>Elektromontáže</v>
      </c>
      <c r="D23" s="93"/>
      <c r="E23" s="94">
        <f>'A-Položky'!BA211</f>
        <v>0</v>
      </c>
      <c r="F23" s="95">
        <f>'A-Položky'!BB211</f>
        <v>0</v>
      </c>
      <c r="G23" s="95">
        <f>'A-Položky'!BC211</f>
        <v>0</v>
      </c>
      <c r="H23" s="95">
        <f>'A-Položky'!BD211</f>
        <v>0</v>
      </c>
      <c r="I23" s="96">
        <f>'A-Položky'!BE211</f>
        <v>0</v>
      </c>
    </row>
    <row r="24" spans="1:9" ht="15">
      <c r="A24" s="91" t="str">
        <f>'A-Položky'!B212</f>
        <v>M24</v>
      </c>
      <c r="B24" s="92" t="str">
        <f>'A-Položky'!C212</f>
        <v>Montáže vzduchotechnických zařízení</v>
      </c>
      <c r="D24" s="93"/>
      <c r="E24" s="94">
        <f>'A-Položky'!BA215</f>
        <v>0</v>
      </c>
      <c r="F24" s="95">
        <f>'A-Položky'!BB215</f>
        <v>0</v>
      </c>
      <c r="G24" s="95">
        <f>'A-Položky'!BC215</f>
        <v>0</v>
      </c>
      <c r="H24" s="95">
        <f>'A-Položky'!BD215</f>
        <v>0</v>
      </c>
      <c r="I24" s="96">
        <f>'A-Položky'!BE215</f>
        <v>0</v>
      </c>
    </row>
    <row r="25" spans="1:9" ht="13.5" thickBot="1">
      <c r="A25" s="91" t="str">
        <f>'A-Položky'!B216</f>
        <v>D96</v>
      </c>
      <c r="B25" s="92" t="str">
        <f>'A-Položky'!C216</f>
        <v>Přesuny suti a vybouraných hmot</v>
      </c>
      <c r="D25" s="93"/>
      <c r="E25" s="94">
        <f>'A-Položky'!BA224</f>
        <v>0</v>
      </c>
      <c r="F25" s="95">
        <f>'A-Položky'!BB224</f>
        <v>0</v>
      </c>
      <c r="G25" s="95">
        <f>'A-Položky'!BC224</f>
        <v>0</v>
      </c>
      <c r="H25" s="95">
        <f>'A-Položky'!BD224</f>
        <v>0</v>
      </c>
      <c r="I25" s="96">
        <f>'A-Položky'!BE224</f>
        <v>0</v>
      </c>
    </row>
    <row r="26" spans="1:9" s="103" customFormat="1" ht="13.5" thickBot="1">
      <c r="A26" s="97"/>
      <c r="B26" s="98" t="s">
        <v>72</v>
      </c>
      <c r="C26" s="98"/>
      <c r="D26" s="99"/>
      <c r="E26" s="100">
        <f>SUM(E7:E25)</f>
        <v>0</v>
      </c>
      <c r="F26" s="101">
        <f>SUM(F7:F25)</f>
        <v>0</v>
      </c>
      <c r="G26" s="101">
        <f>SUM(G7:G25)</f>
        <v>0</v>
      </c>
      <c r="H26" s="101">
        <f>SUM(H7:H25)</f>
        <v>0</v>
      </c>
      <c r="I26" s="102">
        <f>SUM(I7:I25)</f>
        <v>0</v>
      </c>
    </row>
    <row r="28" spans="1:57" ht="19.5" customHeight="1">
      <c r="A28" s="84" t="s">
        <v>73</v>
      </c>
      <c r="B28" s="84"/>
      <c r="C28" s="84"/>
      <c r="D28" s="84"/>
      <c r="E28" s="84"/>
      <c r="F28" s="84"/>
      <c r="G28" s="104"/>
      <c r="H28" s="84"/>
      <c r="I28" s="84"/>
      <c r="BA28" s="34"/>
      <c r="BB28" s="34"/>
      <c r="BC28" s="34"/>
      <c r="BD28" s="34"/>
      <c r="BE28" s="34"/>
    </row>
    <row r="29" ht="13.5" thickBot="1"/>
    <row r="30" spans="1:9" ht="15">
      <c r="A30" s="105" t="s">
        <v>74</v>
      </c>
      <c r="B30" s="106"/>
      <c r="C30" s="106"/>
      <c r="D30" s="107"/>
      <c r="E30" s="108" t="s">
        <v>75</v>
      </c>
      <c r="F30" s="109" t="s">
        <v>76</v>
      </c>
      <c r="G30" s="110" t="s">
        <v>77</v>
      </c>
      <c r="H30" s="111"/>
      <c r="I30" s="112" t="s">
        <v>75</v>
      </c>
    </row>
    <row r="31" spans="1:53" ht="15">
      <c r="A31" s="113" t="s">
        <v>78</v>
      </c>
      <c r="B31" s="114"/>
      <c r="C31" s="114"/>
      <c r="D31" s="115"/>
      <c r="E31" s="116">
        <v>0</v>
      </c>
      <c r="F31" s="117">
        <v>0</v>
      </c>
      <c r="G31" s="118">
        <f aca="true" t="shared" si="0" ref="G31:G38">CHOOSE(BA31+1,HSV+PSV,HSV+PSV+Mont,HSV+PSV+Dodavka+Mont,HSV,PSV,Mont,Dodavka,Mont+Dodavka,0)</f>
        <v>0</v>
      </c>
      <c r="H31" s="119"/>
      <c r="I31" s="120">
        <f aca="true" t="shared" si="1" ref="I31:I38">E31+F31*G31/100</f>
        <v>0</v>
      </c>
      <c r="BA31" s="6">
        <v>0</v>
      </c>
    </row>
    <row r="32" spans="1:53" ht="15">
      <c r="A32" s="113" t="s">
        <v>628</v>
      </c>
      <c r="B32" s="114"/>
      <c r="C32" s="114"/>
      <c r="D32" s="115"/>
      <c r="E32" s="116">
        <v>0</v>
      </c>
      <c r="F32" s="117">
        <v>3</v>
      </c>
      <c r="G32" s="118">
        <f t="shared" si="0"/>
        <v>0</v>
      </c>
      <c r="H32" s="119"/>
      <c r="I32" s="120">
        <f t="shared" si="1"/>
        <v>0</v>
      </c>
      <c r="BA32" s="6">
        <v>0</v>
      </c>
    </row>
    <row r="33" spans="1:53" ht="15">
      <c r="A33" s="113" t="s">
        <v>79</v>
      </c>
      <c r="B33" s="114"/>
      <c r="C33" s="114"/>
      <c r="D33" s="115"/>
      <c r="E33" s="116">
        <v>0</v>
      </c>
      <c r="F33" s="117">
        <v>0</v>
      </c>
      <c r="G33" s="118">
        <f t="shared" si="0"/>
        <v>0</v>
      </c>
      <c r="H33" s="119"/>
      <c r="I33" s="120">
        <f t="shared" si="1"/>
        <v>0</v>
      </c>
      <c r="BA33" s="6">
        <v>0</v>
      </c>
    </row>
    <row r="34" spans="1:53" ht="15">
      <c r="A34" s="113" t="s">
        <v>80</v>
      </c>
      <c r="B34" s="114"/>
      <c r="C34" s="114"/>
      <c r="D34" s="115"/>
      <c r="E34" s="116">
        <v>0</v>
      </c>
      <c r="F34" s="117">
        <v>2</v>
      </c>
      <c r="G34" s="118">
        <f t="shared" si="0"/>
        <v>0</v>
      </c>
      <c r="H34" s="119"/>
      <c r="I34" s="120">
        <f t="shared" si="1"/>
        <v>0</v>
      </c>
      <c r="BA34" s="6">
        <v>0</v>
      </c>
    </row>
    <row r="35" spans="1:53" ht="15">
      <c r="A35" s="113" t="s">
        <v>81</v>
      </c>
      <c r="B35" s="114"/>
      <c r="C35" s="114"/>
      <c r="D35" s="115"/>
      <c r="E35" s="116">
        <v>0</v>
      </c>
      <c r="F35" s="117">
        <v>3</v>
      </c>
      <c r="G35" s="118">
        <f t="shared" si="0"/>
        <v>0</v>
      </c>
      <c r="H35" s="119"/>
      <c r="I35" s="120">
        <f t="shared" si="1"/>
        <v>0</v>
      </c>
      <c r="BA35" s="6">
        <v>1</v>
      </c>
    </row>
    <row r="36" spans="1:53" ht="15">
      <c r="A36" s="113" t="s">
        <v>82</v>
      </c>
      <c r="B36" s="114"/>
      <c r="C36" s="114"/>
      <c r="D36" s="115"/>
      <c r="E36" s="116">
        <v>0</v>
      </c>
      <c r="F36" s="117">
        <v>3</v>
      </c>
      <c r="G36" s="118">
        <f t="shared" si="0"/>
        <v>0</v>
      </c>
      <c r="H36" s="119"/>
      <c r="I36" s="120">
        <f t="shared" si="1"/>
        <v>0</v>
      </c>
      <c r="BA36" s="6">
        <v>1</v>
      </c>
    </row>
    <row r="37" spans="1:53" ht="15">
      <c r="A37" s="113" t="s">
        <v>83</v>
      </c>
      <c r="B37" s="114"/>
      <c r="C37" s="114"/>
      <c r="D37" s="115"/>
      <c r="E37" s="116">
        <v>0</v>
      </c>
      <c r="F37" s="117">
        <v>2</v>
      </c>
      <c r="G37" s="118">
        <f t="shared" si="0"/>
        <v>0</v>
      </c>
      <c r="H37" s="119"/>
      <c r="I37" s="120">
        <f t="shared" si="1"/>
        <v>0</v>
      </c>
      <c r="BA37" s="6">
        <v>2</v>
      </c>
    </row>
    <row r="38" spans="1:53" ht="15">
      <c r="A38" s="113" t="s">
        <v>629</v>
      </c>
      <c r="B38" s="114"/>
      <c r="C38" s="114"/>
      <c r="D38" s="115"/>
      <c r="E38" s="116">
        <v>0</v>
      </c>
      <c r="F38" s="117">
        <v>4</v>
      </c>
      <c r="G38" s="118">
        <f t="shared" si="0"/>
        <v>0</v>
      </c>
      <c r="H38" s="119"/>
      <c r="I38" s="120">
        <f t="shared" si="1"/>
        <v>0</v>
      </c>
      <c r="BA38" s="6">
        <v>2</v>
      </c>
    </row>
    <row r="39" spans="1:9" ht="13.5" thickBot="1">
      <c r="A39" s="121"/>
      <c r="B39" s="122" t="s">
        <v>84</v>
      </c>
      <c r="C39" s="123"/>
      <c r="D39" s="124"/>
      <c r="E39" s="125"/>
      <c r="F39" s="126"/>
      <c r="G39" s="126"/>
      <c r="H39" s="393">
        <f>SUM(I31:I38)</f>
        <v>0</v>
      </c>
      <c r="I39" s="394"/>
    </row>
    <row r="41" spans="2:9" ht="15">
      <c r="B41" s="103"/>
      <c r="F41" s="127"/>
      <c r="G41" s="128"/>
      <c r="H41" s="128"/>
      <c r="I41" s="129"/>
    </row>
    <row r="42" spans="6:9" ht="15">
      <c r="F42" s="127"/>
      <c r="G42" s="128"/>
      <c r="H42" s="128"/>
      <c r="I42" s="129"/>
    </row>
    <row r="43" spans="6:9" ht="15">
      <c r="F43" s="127"/>
      <c r="G43" s="128"/>
      <c r="H43" s="128"/>
      <c r="I43" s="129"/>
    </row>
    <row r="44" spans="6:9" ht="15">
      <c r="F44" s="127"/>
      <c r="G44" s="128"/>
      <c r="H44" s="128"/>
      <c r="I44" s="129"/>
    </row>
    <row r="45" spans="6:9" ht="15">
      <c r="F45" s="127"/>
      <c r="G45" s="128"/>
      <c r="H45" s="128"/>
      <c r="I45" s="129"/>
    </row>
    <row r="46" spans="6:9" ht="15">
      <c r="F46" s="127"/>
      <c r="G46" s="128"/>
      <c r="H46" s="128"/>
      <c r="I46" s="129"/>
    </row>
    <row r="47" spans="6:9" ht="15">
      <c r="F47" s="127"/>
      <c r="G47" s="128"/>
      <c r="H47" s="128"/>
      <c r="I47" s="129"/>
    </row>
    <row r="48" spans="6:9" ht="15">
      <c r="F48" s="127"/>
      <c r="G48" s="128"/>
      <c r="H48" s="128"/>
      <c r="I48" s="129"/>
    </row>
    <row r="49" spans="6:9" ht="15">
      <c r="F49" s="127"/>
      <c r="G49" s="128"/>
      <c r="H49" s="128"/>
      <c r="I49" s="129"/>
    </row>
    <row r="50" spans="6:9" ht="15">
      <c r="F50" s="127"/>
      <c r="G50" s="128"/>
      <c r="H50" s="128"/>
      <c r="I50" s="129"/>
    </row>
    <row r="51" spans="6:9" ht="15">
      <c r="F51" s="127"/>
      <c r="G51" s="128"/>
      <c r="H51" s="128"/>
      <c r="I51" s="129"/>
    </row>
    <row r="52" spans="6:9" ht="15">
      <c r="F52" s="127"/>
      <c r="G52" s="128"/>
      <c r="H52" s="128"/>
      <c r="I52" s="129"/>
    </row>
    <row r="53" spans="6:9" ht="15">
      <c r="F53" s="127"/>
      <c r="G53" s="128"/>
      <c r="H53" s="128"/>
      <c r="I53" s="129"/>
    </row>
    <row r="54" spans="6:9" ht="15">
      <c r="F54" s="127"/>
      <c r="G54" s="128"/>
      <c r="H54" s="128"/>
      <c r="I54" s="129"/>
    </row>
    <row r="55" spans="6:9" ht="15">
      <c r="F55" s="127"/>
      <c r="G55" s="128"/>
      <c r="H55" s="128"/>
      <c r="I55" s="129"/>
    </row>
    <row r="56" spans="6:9" ht="15">
      <c r="F56" s="127"/>
      <c r="G56" s="128"/>
      <c r="H56" s="128"/>
      <c r="I56" s="129"/>
    </row>
    <row r="57" spans="6:9" ht="15">
      <c r="F57" s="127"/>
      <c r="G57" s="128"/>
      <c r="H57" s="128"/>
      <c r="I57" s="129"/>
    </row>
    <row r="58" spans="6:9" ht="15">
      <c r="F58" s="127"/>
      <c r="G58" s="128"/>
      <c r="H58" s="128"/>
      <c r="I58" s="129"/>
    </row>
    <row r="59" spans="6:9" ht="15">
      <c r="F59" s="127"/>
      <c r="G59" s="128"/>
      <c r="H59" s="128"/>
      <c r="I59" s="129"/>
    </row>
    <row r="60" spans="6:9" ht="15">
      <c r="F60" s="127"/>
      <c r="G60" s="128"/>
      <c r="H60" s="128"/>
      <c r="I60" s="129"/>
    </row>
    <row r="61" spans="6:9" ht="15">
      <c r="F61" s="127"/>
      <c r="G61" s="128"/>
      <c r="H61" s="128"/>
      <c r="I61" s="129"/>
    </row>
    <row r="62" spans="6:9" ht="15">
      <c r="F62" s="127"/>
      <c r="G62" s="128"/>
      <c r="H62" s="128"/>
      <c r="I62" s="129"/>
    </row>
    <row r="63" spans="6:9" ht="15">
      <c r="F63" s="127"/>
      <c r="G63" s="128"/>
      <c r="H63" s="128"/>
      <c r="I63" s="129"/>
    </row>
    <row r="64" spans="6:9" ht="15">
      <c r="F64" s="127"/>
      <c r="G64" s="128"/>
      <c r="H64" s="128"/>
      <c r="I64" s="129"/>
    </row>
    <row r="65" spans="6:9" ht="15">
      <c r="F65" s="127"/>
      <c r="G65" s="128"/>
      <c r="H65" s="128"/>
      <c r="I65" s="129"/>
    </row>
    <row r="66" spans="6:9" ht="15">
      <c r="F66" s="127"/>
      <c r="G66" s="128"/>
      <c r="H66" s="128"/>
      <c r="I66" s="129"/>
    </row>
    <row r="67" spans="6:9" ht="15">
      <c r="F67" s="127"/>
      <c r="G67" s="128"/>
      <c r="H67" s="128"/>
      <c r="I67" s="129"/>
    </row>
    <row r="68" spans="6:9" ht="15">
      <c r="F68" s="127"/>
      <c r="G68" s="128"/>
      <c r="H68" s="128"/>
      <c r="I68" s="129"/>
    </row>
    <row r="69" spans="6:9" ht="15">
      <c r="F69" s="127"/>
      <c r="G69" s="128"/>
      <c r="H69" s="128"/>
      <c r="I69" s="129"/>
    </row>
    <row r="70" spans="6:9" ht="15">
      <c r="F70" s="127"/>
      <c r="G70" s="128"/>
      <c r="H70" s="128"/>
      <c r="I70" s="129"/>
    </row>
    <row r="71" spans="6:9" ht="15">
      <c r="F71" s="127"/>
      <c r="G71" s="128"/>
      <c r="H71" s="128"/>
      <c r="I71" s="129"/>
    </row>
    <row r="72" spans="6:9" ht="15">
      <c r="F72" s="127"/>
      <c r="G72" s="128"/>
      <c r="H72" s="128"/>
      <c r="I72" s="129"/>
    </row>
    <row r="73" spans="6:9" ht="15">
      <c r="F73" s="127"/>
      <c r="G73" s="128"/>
      <c r="H73" s="128"/>
      <c r="I73" s="129"/>
    </row>
    <row r="74" spans="6:9" ht="15">
      <c r="F74" s="127"/>
      <c r="G74" s="128"/>
      <c r="H74" s="128"/>
      <c r="I74" s="129"/>
    </row>
    <row r="75" spans="6:9" ht="15">
      <c r="F75" s="127"/>
      <c r="G75" s="128"/>
      <c r="H75" s="128"/>
      <c r="I75" s="129"/>
    </row>
    <row r="76" spans="6:9" ht="15">
      <c r="F76" s="127"/>
      <c r="G76" s="128"/>
      <c r="H76" s="128"/>
      <c r="I76" s="129"/>
    </row>
    <row r="77" spans="6:9" ht="15">
      <c r="F77" s="127"/>
      <c r="G77" s="128"/>
      <c r="H77" s="128"/>
      <c r="I77" s="129"/>
    </row>
    <row r="78" spans="6:9" ht="15">
      <c r="F78" s="127"/>
      <c r="G78" s="128"/>
      <c r="H78" s="128"/>
      <c r="I78" s="129"/>
    </row>
    <row r="79" spans="6:9" ht="15">
      <c r="F79" s="127"/>
      <c r="G79" s="128"/>
      <c r="H79" s="128"/>
      <c r="I79" s="129"/>
    </row>
    <row r="80" spans="6:9" ht="15">
      <c r="F80" s="127"/>
      <c r="G80" s="128"/>
      <c r="H80" s="128"/>
      <c r="I80" s="129"/>
    </row>
    <row r="81" spans="6:9" ht="15">
      <c r="F81" s="127"/>
      <c r="G81" s="128"/>
      <c r="H81" s="128"/>
      <c r="I81" s="129"/>
    </row>
    <row r="82" spans="6:9" ht="15">
      <c r="F82" s="127"/>
      <c r="G82" s="128"/>
      <c r="H82" s="128"/>
      <c r="I82" s="129"/>
    </row>
    <row r="83" spans="6:9" ht="15">
      <c r="F83" s="127"/>
      <c r="G83" s="128"/>
      <c r="H83" s="128"/>
      <c r="I83" s="129"/>
    </row>
    <row r="84" spans="6:9" ht="15">
      <c r="F84" s="127"/>
      <c r="G84" s="128"/>
      <c r="H84" s="128"/>
      <c r="I84" s="129"/>
    </row>
    <row r="85" spans="6:9" ht="15">
      <c r="F85" s="127"/>
      <c r="G85" s="128"/>
      <c r="H85" s="128"/>
      <c r="I85" s="129"/>
    </row>
    <row r="86" spans="6:9" ht="15">
      <c r="F86" s="127"/>
      <c r="G86" s="128"/>
      <c r="H86" s="128"/>
      <c r="I86" s="129"/>
    </row>
    <row r="87" spans="6:9" ht="15">
      <c r="F87" s="127"/>
      <c r="G87" s="128"/>
      <c r="H87" s="128"/>
      <c r="I87" s="129"/>
    </row>
    <row r="88" spans="6:9" ht="15">
      <c r="F88" s="127"/>
      <c r="G88" s="128"/>
      <c r="H88" s="128"/>
      <c r="I88" s="129"/>
    </row>
    <row r="89" spans="6:9" ht="15">
      <c r="F89" s="127"/>
      <c r="G89" s="128"/>
      <c r="H89" s="128"/>
      <c r="I89" s="129"/>
    </row>
    <row r="90" spans="6:9" ht="15">
      <c r="F90" s="127"/>
      <c r="G90" s="128"/>
      <c r="H90" s="128"/>
      <c r="I90" s="129"/>
    </row>
  </sheetData>
  <sheetProtection algorithmName="SHA-512" hashValue="8pqeBzIfuSVh/Gy9ruZ5ZFiMWKENXCWaJ3yG4f0cWzGKFFQnzilgBqIEUfyazABudBHBbo9/wBArQsmzVLBPBQ==" saltValue="KdYCPOiGpLOy5AdffJ2+mA==" spinCount="100000" sheet="1" objects="1" scenarios="1" formatCells="0" formatColumns="0" formatRows="0"/>
  <mergeCells count="4">
    <mergeCell ref="A1:B1"/>
    <mergeCell ref="A2:B2"/>
    <mergeCell ref="G2:I2"/>
    <mergeCell ref="H39:I39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285"/>
  <sheetViews>
    <sheetView showGridLines="0" showZeros="0" zoomScale="130" zoomScaleNormal="130" workbookViewId="0" topLeftCell="A1">
      <selection activeCell="A1" sqref="A1:G1"/>
    </sheetView>
  </sheetViews>
  <sheetFormatPr defaultColWidth="9.140625" defaultRowHeight="15"/>
  <cols>
    <col min="1" max="1" width="4.421875" style="130" customWidth="1"/>
    <col min="2" max="2" width="11.57421875" style="130" customWidth="1"/>
    <col min="3" max="3" width="40.421875" style="130" customWidth="1"/>
    <col min="4" max="4" width="5.57421875" style="130" customWidth="1"/>
    <col min="5" max="5" width="8.57421875" style="138" customWidth="1"/>
    <col min="6" max="6" width="9.8515625" style="130" customWidth="1"/>
    <col min="7" max="7" width="13.8515625" style="130" customWidth="1"/>
    <col min="8" max="11" width="9.140625" style="130" customWidth="1"/>
    <col min="12" max="12" width="75.421875" style="130" customWidth="1"/>
    <col min="13" max="13" width="45.28125" style="130" customWidth="1"/>
    <col min="14" max="256" width="9.140625" style="130" customWidth="1"/>
    <col min="257" max="257" width="4.421875" style="130" customWidth="1"/>
    <col min="258" max="258" width="11.57421875" style="130" customWidth="1"/>
    <col min="259" max="259" width="40.421875" style="130" customWidth="1"/>
    <col min="260" max="260" width="5.57421875" style="130" customWidth="1"/>
    <col min="261" max="261" width="8.57421875" style="130" customWidth="1"/>
    <col min="262" max="262" width="9.8515625" style="130" customWidth="1"/>
    <col min="263" max="263" width="13.8515625" style="130" customWidth="1"/>
    <col min="264" max="267" width="9.140625" style="130" customWidth="1"/>
    <col min="268" max="268" width="75.421875" style="130" customWidth="1"/>
    <col min="269" max="269" width="45.28125" style="130" customWidth="1"/>
    <col min="270" max="512" width="9.140625" style="130" customWidth="1"/>
    <col min="513" max="513" width="4.421875" style="130" customWidth="1"/>
    <col min="514" max="514" width="11.57421875" style="130" customWidth="1"/>
    <col min="515" max="515" width="40.421875" style="130" customWidth="1"/>
    <col min="516" max="516" width="5.57421875" style="130" customWidth="1"/>
    <col min="517" max="517" width="8.57421875" style="130" customWidth="1"/>
    <col min="518" max="518" width="9.8515625" style="130" customWidth="1"/>
    <col min="519" max="519" width="13.8515625" style="130" customWidth="1"/>
    <col min="520" max="523" width="9.140625" style="130" customWidth="1"/>
    <col min="524" max="524" width="75.421875" style="130" customWidth="1"/>
    <col min="525" max="525" width="45.28125" style="130" customWidth="1"/>
    <col min="526" max="768" width="9.140625" style="130" customWidth="1"/>
    <col min="769" max="769" width="4.421875" style="130" customWidth="1"/>
    <col min="770" max="770" width="11.57421875" style="130" customWidth="1"/>
    <col min="771" max="771" width="40.421875" style="130" customWidth="1"/>
    <col min="772" max="772" width="5.57421875" style="130" customWidth="1"/>
    <col min="773" max="773" width="8.57421875" style="130" customWidth="1"/>
    <col min="774" max="774" width="9.8515625" style="130" customWidth="1"/>
    <col min="775" max="775" width="13.8515625" style="130" customWidth="1"/>
    <col min="776" max="779" width="9.140625" style="130" customWidth="1"/>
    <col min="780" max="780" width="75.421875" style="130" customWidth="1"/>
    <col min="781" max="781" width="45.28125" style="130" customWidth="1"/>
    <col min="782" max="1024" width="9.140625" style="130" customWidth="1"/>
    <col min="1025" max="1025" width="4.421875" style="130" customWidth="1"/>
    <col min="1026" max="1026" width="11.57421875" style="130" customWidth="1"/>
    <col min="1027" max="1027" width="40.421875" style="130" customWidth="1"/>
    <col min="1028" max="1028" width="5.57421875" style="130" customWidth="1"/>
    <col min="1029" max="1029" width="8.57421875" style="130" customWidth="1"/>
    <col min="1030" max="1030" width="9.8515625" style="130" customWidth="1"/>
    <col min="1031" max="1031" width="13.8515625" style="130" customWidth="1"/>
    <col min="1032" max="1035" width="9.140625" style="130" customWidth="1"/>
    <col min="1036" max="1036" width="75.421875" style="130" customWidth="1"/>
    <col min="1037" max="1037" width="45.28125" style="130" customWidth="1"/>
    <col min="1038" max="1280" width="9.140625" style="130" customWidth="1"/>
    <col min="1281" max="1281" width="4.421875" style="130" customWidth="1"/>
    <col min="1282" max="1282" width="11.57421875" style="130" customWidth="1"/>
    <col min="1283" max="1283" width="40.421875" style="130" customWidth="1"/>
    <col min="1284" max="1284" width="5.57421875" style="130" customWidth="1"/>
    <col min="1285" max="1285" width="8.57421875" style="130" customWidth="1"/>
    <col min="1286" max="1286" width="9.8515625" style="130" customWidth="1"/>
    <col min="1287" max="1287" width="13.8515625" style="130" customWidth="1"/>
    <col min="1288" max="1291" width="9.140625" style="130" customWidth="1"/>
    <col min="1292" max="1292" width="75.421875" style="130" customWidth="1"/>
    <col min="1293" max="1293" width="45.28125" style="130" customWidth="1"/>
    <col min="1294" max="1536" width="9.140625" style="130" customWidth="1"/>
    <col min="1537" max="1537" width="4.421875" style="130" customWidth="1"/>
    <col min="1538" max="1538" width="11.57421875" style="130" customWidth="1"/>
    <col min="1539" max="1539" width="40.421875" style="130" customWidth="1"/>
    <col min="1540" max="1540" width="5.57421875" style="130" customWidth="1"/>
    <col min="1541" max="1541" width="8.57421875" style="130" customWidth="1"/>
    <col min="1542" max="1542" width="9.8515625" style="130" customWidth="1"/>
    <col min="1543" max="1543" width="13.8515625" style="130" customWidth="1"/>
    <col min="1544" max="1547" width="9.140625" style="130" customWidth="1"/>
    <col min="1548" max="1548" width="75.421875" style="130" customWidth="1"/>
    <col min="1549" max="1549" width="45.28125" style="130" customWidth="1"/>
    <col min="1550" max="1792" width="9.140625" style="130" customWidth="1"/>
    <col min="1793" max="1793" width="4.421875" style="130" customWidth="1"/>
    <col min="1794" max="1794" width="11.57421875" style="130" customWidth="1"/>
    <col min="1795" max="1795" width="40.421875" style="130" customWidth="1"/>
    <col min="1796" max="1796" width="5.57421875" style="130" customWidth="1"/>
    <col min="1797" max="1797" width="8.57421875" style="130" customWidth="1"/>
    <col min="1798" max="1798" width="9.8515625" style="130" customWidth="1"/>
    <col min="1799" max="1799" width="13.8515625" style="130" customWidth="1"/>
    <col min="1800" max="1803" width="9.140625" style="130" customWidth="1"/>
    <col min="1804" max="1804" width="75.421875" style="130" customWidth="1"/>
    <col min="1805" max="1805" width="45.28125" style="130" customWidth="1"/>
    <col min="1806" max="2048" width="9.140625" style="130" customWidth="1"/>
    <col min="2049" max="2049" width="4.421875" style="130" customWidth="1"/>
    <col min="2050" max="2050" width="11.57421875" style="130" customWidth="1"/>
    <col min="2051" max="2051" width="40.421875" style="130" customWidth="1"/>
    <col min="2052" max="2052" width="5.57421875" style="130" customWidth="1"/>
    <col min="2053" max="2053" width="8.57421875" style="130" customWidth="1"/>
    <col min="2054" max="2054" width="9.8515625" style="130" customWidth="1"/>
    <col min="2055" max="2055" width="13.8515625" style="130" customWidth="1"/>
    <col min="2056" max="2059" width="9.140625" style="130" customWidth="1"/>
    <col min="2060" max="2060" width="75.421875" style="130" customWidth="1"/>
    <col min="2061" max="2061" width="45.28125" style="130" customWidth="1"/>
    <col min="2062" max="2304" width="9.140625" style="130" customWidth="1"/>
    <col min="2305" max="2305" width="4.421875" style="130" customWidth="1"/>
    <col min="2306" max="2306" width="11.57421875" style="130" customWidth="1"/>
    <col min="2307" max="2307" width="40.421875" style="130" customWidth="1"/>
    <col min="2308" max="2308" width="5.57421875" style="130" customWidth="1"/>
    <col min="2309" max="2309" width="8.57421875" style="130" customWidth="1"/>
    <col min="2310" max="2310" width="9.8515625" style="130" customWidth="1"/>
    <col min="2311" max="2311" width="13.8515625" style="130" customWidth="1"/>
    <col min="2312" max="2315" width="9.140625" style="130" customWidth="1"/>
    <col min="2316" max="2316" width="75.421875" style="130" customWidth="1"/>
    <col min="2317" max="2317" width="45.28125" style="130" customWidth="1"/>
    <col min="2318" max="2560" width="9.140625" style="130" customWidth="1"/>
    <col min="2561" max="2561" width="4.421875" style="130" customWidth="1"/>
    <col min="2562" max="2562" width="11.57421875" style="130" customWidth="1"/>
    <col min="2563" max="2563" width="40.421875" style="130" customWidth="1"/>
    <col min="2564" max="2564" width="5.57421875" style="130" customWidth="1"/>
    <col min="2565" max="2565" width="8.57421875" style="130" customWidth="1"/>
    <col min="2566" max="2566" width="9.8515625" style="130" customWidth="1"/>
    <col min="2567" max="2567" width="13.8515625" style="130" customWidth="1"/>
    <col min="2568" max="2571" width="9.140625" style="130" customWidth="1"/>
    <col min="2572" max="2572" width="75.421875" style="130" customWidth="1"/>
    <col min="2573" max="2573" width="45.28125" style="130" customWidth="1"/>
    <col min="2574" max="2816" width="9.140625" style="130" customWidth="1"/>
    <col min="2817" max="2817" width="4.421875" style="130" customWidth="1"/>
    <col min="2818" max="2818" width="11.57421875" style="130" customWidth="1"/>
    <col min="2819" max="2819" width="40.421875" style="130" customWidth="1"/>
    <col min="2820" max="2820" width="5.57421875" style="130" customWidth="1"/>
    <col min="2821" max="2821" width="8.57421875" style="130" customWidth="1"/>
    <col min="2822" max="2822" width="9.8515625" style="130" customWidth="1"/>
    <col min="2823" max="2823" width="13.8515625" style="130" customWidth="1"/>
    <col min="2824" max="2827" width="9.140625" style="130" customWidth="1"/>
    <col min="2828" max="2828" width="75.421875" style="130" customWidth="1"/>
    <col min="2829" max="2829" width="45.28125" style="130" customWidth="1"/>
    <col min="2830" max="3072" width="9.140625" style="130" customWidth="1"/>
    <col min="3073" max="3073" width="4.421875" style="130" customWidth="1"/>
    <col min="3074" max="3074" width="11.57421875" style="130" customWidth="1"/>
    <col min="3075" max="3075" width="40.421875" style="130" customWidth="1"/>
    <col min="3076" max="3076" width="5.57421875" style="130" customWidth="1"/>
    <col min="3077" max="3077" width="8.57421875" style="130" customWidth="1"/>
    <col min="3078" max="3078" width="9.8515625" style="130" customWidth="1"/>
    <col min="3079" max="3079" width="13.8515625" style="130" customWidth="1"/>
    <col min="3080" max="3083" width="9.140625" style="130" customWidth="1"/>
    <col min="3084" max="3084" width="75.421875" style="130" customWidth="1"/>
    <col min="3085" max="3085" width="45.28125" style="130" customWidth="1"/>
    <col min="3086" max="3328" width="9.140625" style="130" customWidth="1"/>
    <col min="3329" max="3329" width="4.421875" style="130" customWidth="1"/>
    <col min="3330" max="3330" width="11.57421875" style="130" customWidth="1"/>
    <col min="3331" max="3331" width="40.421875" style="130" customWidth="1"/>
    <col min="3332" max="3332" width="5.57421875" style="130" customWidth="1"/>
    <col min="3333" max="3333" width="8.57421875" style="130" customWidth="1"/>
    <col min="3334" max="3334" width="9.8515625" style="130" customWidth="1"/>
    <col min="3335" max="3335" width="13.8515625" style="130" customWidth="1"/>
    <col min="3336" max="3339" width="9.140625" style="130" customWidth="1"/>
    <col min="3340" max="3340" width="75.421875" style="130" customWidth="1"/>
    <col min="3341" max="3341" width="45.28125" style="130" customWidth="1"/>
    <col min="3342" max="3584" width="9.140625" style="130" customWidth="1"/>
    <col min="3585" max="3585" width="4.421875" style="130" customWidth="1"/>
    <col min="3586" max="3586" width="11.57421875" style="130" customWidth="1"/>
    <col min="3587" max="3587" width="40.421875" style="130" customWidth="1"/>
    <col min="3588" max="3588" width="5.57421875" style="130" customWidth="1"/>
    <col min="3589" max="3589" width="8.57421875" style="130" customWidth="1"/>
    <col min="3590" max="3590" width="9.8515625" style="130" customWidth="1"/>
    <col min="3591" max="3591" width="13.8515625" style="130" customWidth="1"/>
    <col min="3592" max="3595" width="9.140625" style="130" customWidth="1"/>
    <col min="3596" max="3596" width="75.421875" style="130" customWidth="1"/>
    <col min="3597" max="3597" width="45.28125" style="130" customWidth="1"/>
    <col min="3598" max="3840" width="9.140625" style="130" customWidth="1"/>
    <col min="3841" max="3841" width="4.421875" style="130" customWidth="1"/>
    <col min="3842" max="3842" width="11.57421875" style="130" customWidth="1"/>
    <col min="3843" max="3843" width="40.421875" style="130" customWidth="1"/>
    <col min="3844" max="3844" width="5.57421875" style="130" customWidth="1"/>
    <col min="3845" max="3845" width="8.57421875" style="130" customWidth="1"/>
    <col min="3846" max="3846" width="9.8515625" style="130" customWidth="1"/>
    <col min="3847" max="3847" width="13.8515625" style="130" customWidth="1"/>
    <col min="3848" max="3851" width="9.140625" style="130" customWidth="1"/>
    <col min="3852" max="3852" width="75.421875" style="130" customWidth="1"/>
    <col min="3853" max="3853" width="45.28125" style="130" customWidth="1"/>
    <col min="3854" max="4096" width="9.140625" style="130" customWidth="1"/>
    <col min="4097" max="4097" width="4.421875" style="130" customWidth="1"/>
    <col min="4098" max="4098" width="11.57421875" style="130" customWidth="1"/>
    <col min="4099" max="4099" width="40.421875" style="130" customWidth="1"/>
    <col min="4100" max="4100" width="5.57421875" style="130" customWidth="1"/>
    <col min="4101" max="4101" width="8.57421875" style="130" customWidth="1"/>
    <col min="4102" max="4102" width="9.8515625" style="130" customWidth="1"/>
    <col min="4103" max="4103" width="13.8515625" style="130" customWidth="1"/>
    <col min="4104" max="4107" width="9.140625" style="130" customWidth="1"/>
    <col min="4108" max="4108" width="75.421875" style="130" customWidth="1"/>
    <col min="4109" max="4109" width="45.28125" style="130" customWidth="1"/>
    <col min="4110" max="4352" width="9.140625" style="130" customWidth="1"/>
    <col min="4353" max="4353" width="4.421875" style="130" customWidth="1"/>
    <col min="4354" max="4354" width="11.57421875" style="130" customWidth="1"/>
    <col min="4355" max="4355" width="40.421875" style="130" customWidth="1"/>
    <col min="4356" max="4356" width="5.57421875" style="130" customWidth="1"/>
    <col min="4357" max="4357" width="8.57421875" style="130" customWidth="1"/>
    <col min="4358" max="4358" width="9.8515625" style="130" customWidth="1"/>
    <col min="4359" max="4359" width="13.8515625" style="130" customWidth="1"/>
    <col min="4360" max="4363" width="9.140625" style="130" customWidth="1"/>
    <col min="4364" max="4364" width="75.421875" style="130" customWidth="1"/>
    <col min="4365" max="4365" width="45.28125" style="130" customWidth="1"/>
    <col min="4366" max="4608" width="9.140625" style="130" customWidth="1"/>
    <col min="4609" max="4609" width="4.421875" style="130" customWidth="1"/>
    <col min="4610" max="4610" width="11.57421875" style="130" customWidth="1"/>
    <col min="4611" max="4611" width="40.421875" style="130" customWidth="1"/>
    <col min="4612" max="4612" width="5.57421875" style="130" customWidth="1"/>
    <col min="4613" max="4613" width="8.57421875" style="130" customWidth="1"/>
    <col min="4614" max="4614" width="9.8515625" style="130" customWidth="1"/>
    <col min="4615" max="4615" width="13.8515625" style="130" customWidth="1"/>
    <col min="4616" max="4619" width="9.140625" style="130" customWidth="1"/>
    <col min="4620" max="4620" width="75.421875" style="130" customWidth="1"/>
    <col min="4621" max="4621" width="45.28125" style="130" customWidth="1"/>
    <col min="4622" max="4864" width="9.140625" style="130" customWidth="1"/>
    <col min="4865" max="4865" width="4.421875" style="130" customWidth="1"/>
    <col min="4866" max="4866" width="11.57421875" style="130" customWidth="1"/>
    <col min="4867" max="4867" width="40.421875" style="130" customWidth="1"/>
    <col min="4868" max="4868" width="5.57421875" style="130" customWidth="1"/>
    <col min="4869" max="4869" width="8.57421875" style="130" customWidth="1"/>
    <col min="4870" max="4870" width="9.8515625" style="130" customWidth="1"/>
    <col min="4871" max="4871" width="13.8515625" style="130" customWidth="1"/>
    <col min="4872" max="4875" width="9.140625" style="130" customWidth="1"/>
    <col min="4876" max="4876" width="75.421875" style="130" customWidth="1"/>
    <col min="4877" max="4877" width="45.28125" style="130" customWidth="1"/>
    <col min="4878" max="5120" width="9.140625" style="130" customWidth="1"/>
    <col min="5121" max="5121" width="4.421875" style="130" customWidth="1"/>
    <col min="5122" max="5122" width="11.57421875" style="130" customWidth="1"/>
    <col min="5123" max="5123" width="40.421875" style="130" customWidth="1"/>
    <col min="5124" max="5124" width="5.57421875" style="130" customWidth="1"/>
    <col min="5125" max="5125" width="8.57421875" style="130" customWidth="1"/>
    <col min="5126" max="5126" width="9.8515625" style="130" customWidth="1"/>
    <col min="5127" max="5127" width="13.8515625" style="130" customWidth="1"/>
    <col min="5128" max="5131" width="9.140625" style="130" customWidth="1"/>
    <col min="5132" max="5132" width="75.421875" style="130" customWidth="1"/>
    <col min="5133" max="5133" width="45.28125" style="130" customWidth="1"/>
    <col min="5134" max="5376" width="9.140625" style="130" customWidth="1"/>
    <col min="5377" max="5377" width="4.421875" style="130" customWidth="1"/>
    <col min="5378" max="5378" width="11.57421875" style="130" customWidth="1"/>
    <col min="5379" max="5379" width="40.421875" style="130" customWidth="1"/>
    <col min="5380" max="5380" width="5.57421875" style="130" customWidth="1"/>
    <col min="5381" max="5381" width="8.57421875" style="130" customWidth="1"/>
    <col min="5382" max="5382" width="9.8515625" style="130" customWidth="1"/>
    <col min="5383" max="5383" width="13.8515625" style="130" customWidth="1"/>
    <col min="5384" max="5387" width="9.140625" style="130" customWidth="1"/>
    <col min="5388" max="5388" width="75.421875" style="130" customWidth="1"/>
    <col min="5389" max="5389" width="45.28125" style="130" customWidth="1"/>
    <col min="5390" max="5632" width="9.140625" style="130" customWidth="1"/>
    <col min="5633" max="5633" width="4.421875" style="130" customWidth="1"/>
    <col min="5634" max="5634" width="11.57421875" style="130" customWidth="1"/>
    <col min="5635" max="5635" width="40.421875" style="130" customWidth="1"/>
    <col min="5636" max="5636" width="5.57421875" style="130" customWidth="1"/>
    <col min="5637" max="5637" width="8.57421875" style="130" customWidth="1"/>
    <col min="5638" max="5638" width="9.8515625" style="130" customWidth="1"/>
    <col min="5639" max="5639" width="13.8515625" style="130" customWidth="1"/>
    <col min="5640" max="5643" width="9.140625" style="130" customWidth="1"/>
    <col min="5644" max="5644" width="75.421875" style="130" customWidth="1"/>
    <col min="5645" max="5645" width="45.28125" style="130" customWidth="1"/>
    <col min="5646" max="5888" width="9.140625" style="130" customWidth="1"/>
    <col min="5889" max="5889" width="4.421875" style="130" customWidth="1"/>
    <col min="5890" max="5890" width="11.57421875" style="130" customWidth="1"/>
    <col min="5891" max="5891" width="40.421875" style="130" customWidth="1"/>
    <col min="5892" max="5892" width="5.57421875" style="130" customWidth="1"/>
    <col min="5893" max="5893" width="8.57421875" style="130" customWidth="1"/>
    <col min="5894" max="5894" width="9.8515625" style="130" customWidth="1"/>
    <col min="5895" max="5895" width="13.8515625" style="130" customWidth="1"/>
    <col min="5896" max="5899" width="9.140625" style="130" customWidth="1"/>
    <col min="5900" max="5900" width="75.421875" style="130" customWidth="1"/>
    <col min="5901" max="5901" width="45.28125" style="130" customWidth="1"/>
    <col min="5902" max="6144" width="9.140625" style="130" customWidth="1"/>
    <col min="6145" max="6145" width="4.421875" style="130" customWidth="1"/>
    <col min="6146" max="6146" width="11.57421875" style="130" customWidth="1"/>
    <col min="6147" max="6147" width="40.421875" style="130" customWidth="1"/>
    <col min="6148" max="6148" width="5.57421875" style="130" customWidth="1"/>
    <col min="6149" max="6149" width="8.57421875" style="130" customWidth="1"/>
    <col min="6150" max="6150" width="9.8515625" style="130" customWidth="1"/>
    <col min="6151" max="6151" width="13.8515625" style="130" customWidth="1"/>
    <col min="6152" max="6155" width="9.140625" style="130" customWidth="1"/>
    <col min="6156" max="6156" width="75.421875" style="130" customWidth="1"/>
    <col min="6157" max="6157" width="45.28125" style="130" customWidth="1"/>
    <col min="6158" max="6400" width="9.140625" style="130" customWidth="1"/>
    <col min="6401" max="6401" width="4.421875" style="130" customWidth="1"/>
    <col min="6402" max="6402" width="11.57421875" style="130" customWidth="1"/>
    <col min="6403" max="6403" width="40.421875" style="130" customWidth="1"/>
    <col min="6404" max="6404" width="5.57421875" style="130" customWidth="1"/>
    <col min="6405" max="6405" width="8.57421875" style="130" customWidth="1"/>
    <col min="6406" max="6406" width="9.8515625" style="130" customWidth="1"/>
    <col min="6407" max="6407" width="13.8515625" style="130" customWidth="1"/>
    <col min="6408" max="6411" width="9.140625" style="130" customWidth="1"/>
    <col min="6412" max="6412" width="75.421875" style="130" customWidth="1"/>
    <col min="6413" max="6413" width="45.28125" style="130" customWidth="1"/>
    <col min="6414" max="6656" width="9.140625" style="130" customWidth="1"/>
    <col min="6657" max="6657" width="4.421875" style="130" customWidth="1"/>
    <col min="6658" max="6658" width="11.57421875" style="130" customWidth="1"/>
    <col min="6659" max="6659" width="40.421875" style="130" customWidth="1"/>
    <col min="6660" max="6660" width="5.57421875" style="130" customWidth="1"/>
    <col min="6661" max="6661" width="8.57421875" style="130" customWidth="1"/>
    <col min="6662" max="6662" width="9.8515625" style="130" customWidth="1"/>
    <col min="6663" max="6663" width="13.8515625" style="130" customWidth="1"/>
    <col min="6664" max="6667" width="9.140625" style="130" customWidth="1"/>
    <col min="6668" max="6668" width="75.421875" style="130" customWidth="1"/>
    <col min="6669" max="6669" width="45.28125" style="130" customWidth="1"/>
    <col min="6670" max="6912" width="9.140625" style="130" customWidth="1"/>
    <col min="6913" max="6913" width="4.421875" style="130" customWidth="1"/>
    <col min="6914" max="6914" width="11.57421875" style="130" customWidth="1"/>
    <col min="6915" max="6915" width="40.421875" style="130" customWidth="1"/>
    <col min="6916" max="6916" width="5.57421875" style="130" customWidth="1"/>
    <col min="6917" max="6917" width="8.57421875" style="130" customWidth="1"/>
    <col min="6918" max="6918" width="9.8515625" style="130" customWidth="1"/>
    <col min="6919" max="6919" width="13.8515625" style="130" customWidth="1"/>
    <col min="6920" max="6923" width="9.140625" style="130" customWidth="1"/>
    <col min="6924" max="6924" width="75.421875" style="130" customWidth="1"/>
    <col min="6925" max="6925" width="45.28125" style="130" customWidth="1"/>
    <col min="6926" max="7168" width="9.140625" style="130" customWidth="1"/>
    <col min="7169" max="7169" width="4.421875" style="130" customWidth="1"/>
    <col min="7170" max="7170" width="11.57421875" style="130" customWidth="1"/>
    <col min="7171" max="7171" width="40.421875" style="130" customWidth="1"/>
    <col min="7172" max="7172" width="5.57421875" style="130" customWidth="1"/>
    <col min="7173" max="7173" width="8.57421875" style="130" customWidth="1"/>
    <col min="7174" max="7174" width="9.8515625" style="130" customWidth="1"/>
    <col min="7175" max="7175" width="13.8515625" style="130" customWidth="1"/>
    <col min="7176" max="7179" width="9.140625" style="130" customWidth="1"/>
    <col min="7180" max="7180" width="75.421875" style="130" customWidth="1"/>
    <col min="7181" max="7181" width="45.28125" style="130" customWidth="1"/>
    <col min="7182" max="7424" width="9.140625" style="130" customWidth="1"/>
    <col min="7425" max="7425" width="4.421875" style="130" customWidth="1"/>
    <col min="7426" max="7426" width="11.57421875" style="130" customWidth="1"/>
    <col min="7427" max="7427" width="40.421875" style="130" customWidth="1"/>
    <col min="7428" max="7428" width="5.57421875" style="130" customWidth="1"/>
    <col min="7429" max="7429" width="8.57421875" style="130" customWidth="1"/>
    <col min="7430" max="7430" width="9.8515625" style="130" customWidth="1"/>
    <col min="7431" max="7431" width="13.8515625" style="130" customWidth="1"/>
    <col min="7432" max="7435" width="9.140625" style="130" customWidth="1"/>
    <col min="7436" max="7436" width="75.421875" style="130" customWidth="1"/>
    <col min="7437" max="7437" width="45.28125" style="130" customWidth="1"/>
    <col min="7438" max="7680" width="9.140625" style="130" customWidth="1"/>
    <col min="7681" max="7681" width="4.421875" style="130" customWidth="1"/>
    <col min="7682" max="7682" width="11.57421875" style="130" customWidth="1"/>
    <col min="7683" max="7683" width="40.421875" style="130" customWidth="1"/>
    <col min="7684" max="7684" width="5.57421875" style="130" customWidth="1"/>
    <col min="7685" max="7685" width="8.57421875" style="130" customWidth="1"/>
    <col min="7686" max="7686" width="9.8515625" style="130" customWidth="1"/>
    <col min="7687" max="7687" width="13.8515625" style="130" customWidth="1"/>
    <col min="7688" max="7691" width="9.140625" style="130" customWidth="1"/>
    <col min="7692" max="7692" width="75.421875" style="130" customWidth="1"/>
    <col min="7693" max="7693" width="45.28125" style="130" customWidth="1"/>
    <col min="7694" max="7936" width="9.140625" style="130" customWidth="1"/>
    <col min="7937" max="7937" width="4.421875" style="130" customWidth="1"/>
    <col min="7938" max="7938" width="11.57421875" style="130" customWidth="1"/>
    <col min="7939" max="7939" width="40.421875" style="130" customWidth="1"/>
    <col min="7940" max="7940" width="5.57421875" style="130" customWidth="1"/>
    <col min="7941" max="7941" width="8.57421875" style="130" customWidth="1"/>
    <col min="7942" max="7942" width="9.8515625" style="130" customWidth="1"/>
    <col min="7943" max="7943" width="13.8515625" style="130" customWidth="1"/>
    <col min="7944" max="7947" width="9.140625" style="130" customWidth="1"/>
    <col min="7948" max="7948" width="75.421875" style="130" customWidth="1"/>
    <col min="7949" max="7949" width="45.28125" style="130" customWidth="1"/>
    <col min="7950" max="8192" width="9.140625" style="130" customWidth="1"/>
    <col min="8193" max="8193" width="4.421875" style="130" customWidth="1"/>
    <col min="8194" max="8194" width="11.57421875" style="130" customWidth="1"/>
    <col min="8195" max="8195" width="40.421875" style="130" customWidth="1"/>
    <col min="8196" max="8196" width="5.57421875" style="130" customWidth="1"/>
    <col min="8197" max="8197" width="8.57421875" style="130" customWidth="1"/>
    <col min="8198" max="8198" width="9.8515625" style="130" customWidth="1"/>
    <col min="8199" max="8199" width="13.8515625" style="130" customWidth="1"/>
    <col min="8200" max="8203" width="9.140625" style="130" customWidth="1"/>
    <col min="8204" max="8204" width="75.421875" style="130" customWidth="1"/>
    <col min="8205" max="8205" width="45.28125" style="130" customWidth="1"/>
    <col min="8206" max="8448" width="9.140625" style="130" customWidth="1"/>
    <col min="8449" max="8449" width="4.421875" style="130" customWidth="1"/>
    <col min="8450" max="8450" width="11.57421875" style="130" customWidth="1"/>
    <col min="8451" max="8451" width="40.421875" style="130" customWidth="1"/>
    <col min="8452" max="8452" width="5.57421875" style="130" customWidth="1"/>
    <col min="8453" max="8453" width="8.57421875" style="130" customWidth="1"/>
    <col min="8454" max="8454" width="9.8515625" style="130" customWidth="1"/>
    <col min="8455" max="8455" width="13.8515625" style="130" customWidth="1"/>
    <col min="8456" max="8459" width="9.140625" style="130" customWidth="1"/>
    <col min="8460" max="8460" width="75.421875" style="130" customWidth="1"/>
    <col min="8461" max="8461" width="45.28125" style="130" customWidth="1"/>
    <col min="8462" max="8704" width="9.140625" style="130" customWidth="1"/>
    <col min="8705" max="8705" width="4.421875" style="130" customWidth="1"/>
    <col min="8706" max="8706" width="11.57421875" style="130" customWidth="1"/>
    <col min="8707" max="8707" width="40.421875" style="130" customWidth="1"/>
    <col min="8708" max="8708" width="5.57421875" style="130" customWidth="1"/>
    <col min="8709" max="8709" width="8.57421875" style="130" customWidth="1"/>
    <col min="8710" max="8710" width="9.8515625" style="130" customWidth="1"/>
    <col min="8711" max="8711" width="13.8515625" style="130" customWidth="1"/>
    <col min="8712" max="8715" width="9.140625" style="130" customWidth="1"/>
    <col min="8716" max="8716" width="75.421875" style="130" customWidth="1"/>
    <col min="8717" max="8717" width="45.28125" style="130" customWidth="1"/>
    <col min="8718" max="8960" width="9.140625" style="130" customWidth="1"/>
    <col min="8961" max="8961" width="4.421875" style="130" customWidth="1"/>
    <col min="8962" max="8962" width="11.57421875" style="130" customWidth="1"/>
    <col min="8963" max="8963" width="40.421875" style="130" customWidth="1"/>
    <col min="8964" max="8964" width="5.57421875" style="130" customWidth="1"/>
    <col min="8965" max="8965" width="8.57421875" style="130" customWidth="1"/>
    <col min="8966" max="8966" width="9.8515625" style="130" customWidth="1"/>
    <col min="8967" max="8967" width="13.8515625" style="130" customWidth="1"/>
    <col min="8968" max="8971" width="9.140625" style="130" customWidth="1"/>
    <col min="8972" max="8972" width="75.421875" style="130" customWidth="1"/>
    <col min="8973" max="8973" width="45.28125" style="130" customWidth="1"/>
    <col min="8974" max="9216" width="9.140625" style="130" customWidth="1"/>
    <col min="9217" max="9217" width="4.421875" style="130" customWidth="1"/>
    <col min="9218" max="9218" width="11.57421875" style="130" customWidth="1"/>
    <col min="9219" max="9219" width="40.421875" style="130" customWidth="1"/>
    <col min="9220" max="9220" width="5.57421875" style="130" customWidth="1"/>
    <col min="9221" max="9221" width="8.57421875" style="130" customWidth="1"/>
    <col min="9222" max="9222" width="9.8515625" style="130" customWidth="1"/>
    <col min="9223" max="9223" width="13.8515625" style="130" customWidth="1"/>
    <col min="9224" max="9227" width="9.140625" style="130" customWidth="1"/>
    <col min="9228" max="9228" width="75.421875" style="130" customWidth="1"/>
    <col min="9229" max="9229" width="45.28125" style="130" customWidth="1"/>
    <col min="9230" max="9472" width="9.140625" style="130" customWidth="1"/>
    <col min="9473" max="9473" width="4.421875" style="130" customWidth="1"/>
    <col min="9474" max="9474" width="11.57421875" style="130" customWidth="1"/>
    <col min="9475" max="9475" width="40.421875" style="130" customWidth="1"/>
    <col min="9476" max="9476" width="5.57421875" style="130" customWidth="1"/>
    <col min="9477" max="9477" width="8.57421875" style="130" customWidth="1"/>
    <col min="9478" max="9478" width="9.8515625" style="130" customWidth="1"/>
    <col min="9479" max="9479" width="13.8515625" style="130" customWidth="1"/>
    <col min="9480" max="9483" width="9.140625" style="130" customWidth="1"/>
    <col min="9484" max="9484" width="75.421875" style="130" customWidth="1"/>
    <col min="9485" max="9485" width="45.28125" style="130" customWidth="1"/>
    <col min="9486" max="9728" width="9.140625" style="130" customWidth="1"/>
    <col min="9729" max="9729" width="4.421875" style="130" customWidth="1"/>
    <col min="9730" max="9730" width="11.57421875" style="130" customWidth="1"/>
    <col min="9731" max="9731" width="40.421875" style="130" customWidth="1"/>
    <col min="9732" max="9732" width="5.57421875" style="130" customWidth="1"/>
    <col min="9733" max="9733" width="8.57421875" style="130" customWidth="1"/>
    <col min="9734" max="9734" width="9.8515625" style="130" customWidth="1"/>
    <col min="9735" max="9735" width="13.8515625" style="130" customWidth="1"/>
    <col min="9736" max="9739" width="9.140625" style="130" customWidth="1"/>
    <col min="9740" max="9740" width="75.421875" style="130" customWidth="1"/>
    <col min="9741" max="9741" width="45.28125" style="130" customWidth="1"/>
    <col min="9742" max="9984" width="9.140625" style="130" customWidth="1"/>
    <col min="9985" max="9985" width="4.421875" style="130" customWidth="1"/>
    <col min="9986" max="9986" width="11.57421875" style="130" customWidth="1"/>
    <col min="9987" max="9987" width="40.421875" style="130" customWidth="1"/>
    <col min="9988" max="9988" width="5.57421875" style="130" customWidth="1"/>
    <col min="9989" max="9989" width="8.57421875" style="130" customWidth="1"/>
    <col min="9990" max="9990" width="9.8515625" style="130" customWidth="1"/>
    <col min="9991" max="9991" width="13.8515625" style="130" customWidth="1"/>
    <col min="9992" max="9995" width="9.140625" style="130" customWidth="1"/>
    <col min="9996" max="9996" width="75.421875" style="130" customWidth="1"/>
    <col min="9997" max="9997" width="45.28125" style="130" customWidth="1"/>
    <col min="9998" max="10240" width="9.140625" style="130" customWidth="1"/>
    <col min="10241" max="10241" width="4.421875" style="130" customWidth="1"/>
    <col min="10242" max="10242" width="11.57421875" style="130" customWidth="1"/>
    <col min="10243" max="10243" width="40.421875" style="130" customWidth="1"/>
    <col min="10244" max="10244" width="5.57421875" style="130" customWidth="1"/>
    <col min="10245" max="10245" width="8.57421875" style="130" customWidth="1"/>
    <col min="10246" max="10246" width="9.8515625" style="130" customWidth="1"/>
    <col min="10247" max="10247" width="13.8515625" style="130" customWidth="1"/>
    <col min="10248" max="10251" width="9.140625" style="130" customWidth="1"/>
    <col min="10252" max="10252" width="75.421875" style="130" customWidth="1"/>
    <col min="10253" max="10253" width="45.28125" style="130" customWidth="1"/>
    <col min="10254" max="10496" width="9.140625" style="130" customWidth="1"/>
    <col min="10497" max="10497" width="4.421875" style="130" customWidth="1"/>
    <col min="10498" max="10498" width="11.57421875" style="130" customWidth="1"/>
    <col min="10499" max="10499" width="40.421875" style="130" customWidth="1"/>
    <col min="10500" max="10500" width="5.57421875" style="130" customWidth="1"/>
    <col min="10501" max="10501" width="8.57421875" style="130" customWidth="1"/>
    <col min="10502" max="10502" width="9.8515625" style="130" customWidth="1"/>
    <col min="10503" max="10503" width="13.8515625" style="130" customWidth="1"/>
    <col min="10504" max="10507" width="9.140625" style="130" customWidth="1"/>
    <col min="10508" max="10508" width="75.421875" style="130" customWidth="1"/>
    <col min="10509" max="10509" width="45.28125" style="130" customWidth="1"/>
    <col min="10510" max="10752" width="9.140625" style="130" customWidth="1"/>
    <col min="10753" max="10753" width="4.421875" style="130" customWidth="1"/>
    <col min="10754" max="10754" width="11.57421875" style="130" customWidth="1"/>
    <col min="10755" max="10755" width="40.421875" style="130" customWidth="1"/>
    <col min="10756" max="10756" width="5.57421875" style="130" customWidth="1"/>
    <col min="10757" max="10757" width="8.57421875" style="130" customWidth="1"/>
    <col min="10758" max="10758" width="9.8515625" style="130" customWidth="1"/>
    <col min="10759" max="10759" width="13.8515625" style="130" customWidth="1"/>
    <col min="10760" max="10763" width="9.140625" style="130" customWidth="1"/>
    <col min="10764" max="10764" width="75.421875" style="130" customWidth="1"/>
    <col min="10765" max="10765" width="45.28125" style="130" customWidth="1"/>
    <col min="10766" max="11008" width="9.140625" style="130" customWidth="1"/>
    <col min="11009" max="11009" width="4.421875" style="130" customWidth="1"/>
    <col min="11010" max="11010" width="11.57421875" style="130" customWidth="1"/>
    <col min="11011" max="11011" width="40.421875" style="130" customWidth="1"/>
    <col min="11012" max="11012" width="5.57421875" style="130" customWidth="1"/>
    <col min="11013" max="11013" width="8.57421875" style="130" customWidth="1"/>
    <col min="11014" max="11014" width="9.8515625" style="130" customWidth="1"/>
    <col min="11015" max="11015" width="13.8515625" style="130" customWidth="1"/>
    <col min="11016" max="11019" width="9.140625" style="130" customWidth="1"/>
    <col min="11020" max="11020" width="75.421875" style="130" customWidth="1"/>
    <col min="11021" max="11021" width="45.28125" style="130" customWidth="1"/>
    <col min="11022" max="11264" width="9.140625" style="130" customWidth="1"/>
    <col min="11265" max="11265" width="4.421875" style="130" customWidth="1"/>
    <col min="11266" max="11266" width="11.57421875" style="130" customWidth="1"/>
    <col min="11267" max="11267" width="40.421875" style="130" customWidth="1"/>
    <col min="11268" max="11268" width="5.57421875" style="130" customWidth="1"/>
    <col min="11269" max="11269" width="8.57421875" style="130" customWidth="1"/>
    <col min="11270" max="11270" width="9.8515625" style="130" customWidth="1"/>
    <col min="11271" max="11271" width="13.8515625" style="130" customWidth="1"/>
    <col min="11272" max="11275" width="9.140625" style="130" customWidth="1"/>
    <col min="11276" max="11276" width="75.421875" style="130" customWidth="1"/>
    <col min="11277" max="11277" width="45.28125" style="130" customWidth="1"/>
    <col min="11278" max="11520" width="9.140625" style="130" customWidth="1"/>
    <col min="11521" max="11521" width="4.421875" style="130" customWidth="1"/>
    <col min="11522" max="11522" width="11.57421875" style="130" customWidth="1"/>
    <col min="11523" max="11523" width="40.421875" style="130" customWidth="1"/>
    <col min="11524" max="11524" width="5.57421875" style="130" customWidth="1"/>
    <col min="11525" max="11525" width="8.57421875" style="130" customWidth="1"/>
    <col min="11526" max="11526" width="9.8515625" style="130" customWidth="1"/>
    <col min="11527" max="11527" width="13.8515625" style="130" customWidth="1"/>
    <col min="11528" max="11531" width="9.140625" style="130" customWidth="1"/>
    <col min="11532" max="11532" width="75.421875" style="130" customWidth="1"/>
    <col min="11533" max="11533" width="45.28125" style="130" customWidth="1"/>
    <col min="11534" max="11776" width="9.140625" style="130" customWidth="1"/>
    <col min="11777" max="11777" width="4.421875" style="130" customWidth="1"/>
    <col min="11778" max="11778" width="11.57421875" style="130" customWidth="1"/>
    <col min="11779" max="11779" width="40.421875" style="130" customWidth="1"/>
    <col min="11780" max="11780" width="5.57421875" style="130" customWidth="1"/>
    <col min="11781" max="11781" width="8.57421875" style="130" customWidth="1"/>
    <col min="11782" max="11782" width="9.8515625" style="130" customWidth="1"/>
    <col min="11783" max="11783" width="13.8515625" style="130" customWidth="1"/>
    <col min="11784" max="11787" width="9.140625" style="130" customWidth="1"/>
    <col min="11788" max="11788" width="75.421875" style="130" customWidth="1"/>
    <col min="11789" max="11789" width="45.28125" style="130" customWidth="1"/>
    <col min="11790" max="12032" width="9.140625" style="130" customWidth="1"/>
    <col min="12033" max="12033" width="4.421875" style="130" customWidth="1"/>
    <col min="12034" max="12034" width="11.57421875" style="130" customWidth="1"/>
    <col min="12035" max="12035" width="40.421875" style="130" customWidth="1"/>
    <col min="12036" max="12036" width="5.57421875" style="130" customWidth="1"/>
    <col min="12037" max="12037" width="8.57421875" style="130" customWidth="1"/>
    <col min="12038" max="12038" width="9.8515625" style="130" customWidth="1"/>
    <col min="12039" max="12039" width="13.8515625" style="130" customWidth="1"/>
    <col min="12040" max="12043" width="9.140625" style="130" customWidth="1"/>
    <col min="12044" max="12044" width="75.421875" style="130" customWidth="1"/>
    <col min="12045" max="12045" width="45.28125" style="130" customWidth="1"/>
    <col min="12046" max="12288" width="9.140625" style="130" customWidth="1"/>
    <col min="12289" max="12289" width="4.421875" style="130" customWidth="1"/>
    <col min="12290" max="12290" width="11.57421875" style="130" customWidth="1"/>
    <col min="12291" max="12291" width="40.421875" style="130" customWidth="1"/>
    <col min="12292" max="12292" width="5.57421875" style="130" customWidth="1"/>
    <col min="12293" max="12293" width="8.57421875" style="130" customWidth="1"/>
    <col min="12294" max="12294" width="9.8515625" style="130" customWidth="1"/>
    <col min="12295" max="12295" width="13.8515625" style="130" customWidth="1"/>
    <col min="12296" max="12299" width="9.140625" style="130" customWidth="1"/>
    <col min="12300" max="12300" width="75.421875" style="130" customWidth="1"/>
    <col min="12301" max="12301" width="45.28125" style="130" customWidth="1"/>
    <col min="12302" max="12544" width="9.140625" style="130" customWidth="1"/>
    <col min="12545" max="12545" width="4.421875" style="130" customWidth="1"/>
    <col min="12546" max="12546" width="11.57421875" style="130" customWidth="1"/>
    <col min="12547" max="12547" width="40.421875" style="130" customWidth="1"/>
    <col min="12548" max="12548" width="5.57421875" style="130" customWidth="1"/>
    <col min="12549" max="12549" width="8.57421875" style="130" customWidth="1"/>
    <col min="12550" max="12550" width="9.8515625" style="130" customWidth="1"/>
    <col min="12551" max="12551" width="13.8515625" style="130" customWidth="1"/>
    <col min="12552" max="12555" width="9.140625" style="130" customWidth="1"/>
    <col min="12556" max="12556" width="75.421875" style="130" customWidth="1"/>
    <col min="12557" max="12557" width="45.28125" style="130" customWidth="1"/>
    <col min="12558" max="12800" width="9.140625" style="130" customWidth="1"/>
    <col min="12801" max="12801" width="4.421875" style="130" customWidth="1"/>
    <col min="12802" max="12802" width="11.57421875" style="130" customWidth="1"/>
    <col min="12803" max="12803" width="40.421875" style="130" customWidth="1"/>
    <col min="12804" max="12804" width="5.57421875" style="130" customWidth="1"/>
    <col min="12805" max="12805" width="8.57421875" style="130" customWidth="1"/>
    <col min="12806" max="12806" width="9.8515625" style="130" customWidth="1"/>
    <col min="12807" max="12807" width="13.8515625" style="130" customWidth="1"/>
    <col min="12808" max="12811" width="9.140625" style="130" customWidth="1"/>
    <col min="12812" max="12812" width="75.421875" style="130" customWidth="1"/>
    <col min="12813" max="12813" width="45.28125" style="130" customWidth="1"/>
    <col min="12814" max="13056" width="9.140625" style="130" customWidth="1"/>
    <col min="13057" max="13057" width="4.421875" style="130" customWidth="1"/>
    <col min="13058" max="13058" width="11.57421875" style="130" customWidth="1"/>
    <col min="13059" max="13059" width="40.421875" style="130" customWidth="1"/>
    <col min="13060" max="13060" width="5.57421875" style="130" customWidth="1"/>
    <col min="13061" max="13061" width="8.57421875" style="130" customWidth="1"/>
    <col min="13062" max="13062" width="9.8515625" style="130" customWidth="1"/>
    <col min="13063" max="13063" width="13.8515625" style="130" customWidth="1"/>
    <col min="13064" max="13067" width="9.140625" style="130" customWidth="1"/>
    <col min="13068" max="13068" width="75.421875" style="130" customWidth="1"/>
    <col min="13069" max="13069" width="45.28125" style="130" customWidth="1"/>
    <col min="13070" max="13312" width="9.140625" style="130" customWidth="1"/>
    <col min="13313" max="13313" width="4.421875" style="130" customWidth="1"/>
    <col min="13314" max="13314" width="11.57421875" style="130" customWidth="1"/>
    <col min="13315" max="13315" width="40.421875" style="130" customWidth="1"/>
    <col min="13316" max="13316" width="5.57421875" style="130" customWidth="1"/>
    <col min="13317" max="13317" width="8.57421875" style="130" customWidth="1"/>
    <col min="13318" max="13318" width="9.8515625" style="130" customWidth="1"/>
    <col min="13319" max="13319" width="13.8515625" style="130" customWidth="1"/>
    <col min="13320" max="13323" width="9.140625" style="130" customWidth="1"/>
    <col min="13324" max="13324" width="75.421875" style="130" customWidth="1"/>
    <col min="13325" max="13325" width="45.28125" style="130" customWidth="1"/>
    <col min="13326" max="13568" width="9.140625" style="130" customWidth="1"/>
    <col min="13569" max="13569" width="4.421875" style="130" customWidth="1"/>
    <col min="13570" max="13570" width="11.57421875" style="130" customWidth="1"/>
    <col min="13571" max="13571" width="40.421875" style="130" customWidth="1"/>
    <col min="13572" max="13572" width="5.57421875" style="130" customWidth="1"/>
    <col min="13573" max="13573" width="8.57421875" style="130" customWidth="1"/>
    <col min="13574" max="13574" width="9.8515625" style="130" customWidth="1"/>
    <col min="13575" max="13575" width="13.8515625" style="130" customWidth="1"/>
    <col min="13576" max="13579" width="9.140625" style="130" customWidth="1"/>
    <col min="13580" max="13580" width="75.421875" style="130" customWidth="1"/>
    <col min="13581" max="13581" width="45.28125" style="130" customWidth="1"/>
    <col min="13582" max="13824" width="9.140625" style="130" customWidth="1"/>
    <col min="13825" max="13825" width="4.421875" style="130" customWidth="1"/>
    <col min="13826" max="13826" width="11.57421875" style="130" customWidth="1"/>
    <col min="13827" max="13827" width="40.421875" style="130" customWidth="1"/>
    <col min="13828" max="13828" width="5.57421875" style="130" customWidth="1"/>
    <col min="13829" max="13829" width="8.57421875" style="130" customWidth="1"/>
    <col min="13830" max="13830" width="9.8515625" style="130" customWidth="1"/>
    <col min="13831" max="13831" width="13.8515625" style="130" customWidth="1"/>
    <col min="13832" max="13835" width="9.140625" style="130" customWidth="1"/>
    <col min="13836" max="13836" width="75.421875" style="130" customWidth="1"/>
    <col min="13837" max="13837" width="45.28125" style="130" customWidth="1"/>
    <col min="13838" max="14080" width="9.140625" style="130" customWidth="1"/>
    <col min="14081" max="14081" width="4.421875" style="130" customWidth="1"/>
    <col min="14082" max="14082" width="11.57421875" style="130" customWidth="1"/>
    <col min="14083" max="14083" width="40.421875" style="130" customWidth="1"/>
    <col min="14084" max="14084" width="5.57421875" style="130" customWidth="1"/>
    <col min="14085" max="14085" width="8.57421875" style="130" customWidth="1"/>
    <col min="14086" max="14086" width="9.8515625" style="130" customWidth="1"/>
    <col min="14087" max="14087" width="13.8515625" style="130" customWidth="1"/>
    <col min="14088" max="14091" width="9.140625" style="130" customWidth="1"/>
    <col min="14092" max="14092" width="75.421875" style="130" customWidth="1"/>
    <col min="14093" max="14093" width="45.28125" style="130" customWidth="1"/>
    <col min="14094" max="14336" width="9.140625" style="130" customWidth="1"/>
    <col min="14337" max="14337" width="4.421875" style="130" customWidth="1"/>
    <col min="14338" max="14338" width="11.57421875" style="130" customWidth="1"/>
    <col min="14339" max="14339" width="40.421875" style="130" customWidth="1"/>
    <col min="14340" max="14340" width="5.57421875" style="130" customWidth="1"/>
    <col min="14341" max="14341" width="8.57421875" style="130" customWidth="1"/>
    <col min="14342" max="14342" width="9.8515625" style="130" customWidth="1"/>
    <col min="14343" max="14343" width="13.8515625" style="130" customWidth="1"/>
    <col min="14344" max="14347" width="9.140625" style="130" customWidth="1"/>
    <col min="14348" max="14348" width="75.421875" style="130" customWidth="1"/>
    <col min="14349" max="14349" width="45.28125" style="130" customWidth="1"/>
    <col min="14350" max="14592" width="9.140625" style="130" customWidth="1"/>
    <col min="14593" max="14593" width="4.421875" style="130" customWidth="1"/>
    <col min="14594" max="14594" width="11.57421875" style="130" customWidth="1"/>
    <col min="14595" max="14595" width="40.421875" style="130" customWidth="1"/>
    <col min="14596" max="14596" width="5.57421875" style="130" customWidth="1"/>
    <col min="14597" max="14597" width="8.57421875" style="130" customWidth="1"/>
    <col min="14598" max="14598" width="9.8515625" style="130" customWidth="1"/>
    <col min="14599" max="14599" width="13.8515625" style="130" customWidth="1"/>
    <col min="14600" max="14603" width="9.140625" style="130" customWidth="1"/>
    <col min="14604" max="14604" width="75.421875" style="130" customWidth="1"/>
    <col min="14605" max="14605" width="45.28125" style="130" customWidth="1"/>
    <col min="14606" max="14848" width="9.140625" style="130" customWidth="1"/>
    <col min="14849" max="14849" width="4.421875" style="130" customWidth="1"/>
    <col min="14850" max="14850" width="11.57421875" style="130" customWidth="1"/>
    <col min="14851" max="14851" width="40.421875" style="130" customWidth="1"/>
    <col min="14852" max="14852" width="5.57421875" style="130" customWidth="1"/>
    <col min="14853" max="14853" width="8.57421875" style="130" customWidth="1"/>
    <col min="14854" max="14854" width="9.8515625" style="130" customWidth="1"/>
    <col min="14855" max="14855" width="13.8515625" style="130" customWidth="1"/>
    <col min="14856" max="14859" width="9.140625" style="130" customWidth="1"/>
    <col min="14860" max="14860" width="75.421875" style="130" customWidth="1"/>
    <col min="14861" max="14861" width="45.28125" style="130" customWidth="1"/>
    <col min="14862" max="15104" width="9.140625" style="130" customWidth="1"/>
    <col min="15105" max="15105" width="4.421875" style="130" customWidth="1"/>
    <col min="15106" max="15106" width="11.57421875" style="130" customWidth="1"/>
    <col min="15107" max="15107" width="40.421875" style="130" customWidth="1"/>
    <col min="15108" max="15108" width="5.57421875" style="130" customWidth="1"/>
    <col min="15109" max="15109" width="8.57421875" style="130" customWidth="1"/>
    <col min="15110" max="15110" width="9.8515625" style="130" customWidth="1"/>
    <col min="15111" max="15111" width="13.8515625" style="130" customWidth="1"/>
    <col min="15112" max="15115" width="9.140625" style="130" customWidth="1"/>
    <col min="15116" max="15116" width="75.421875" style="130" customWidth="1"/>
    <col min="15117" max="15117" width="45.28125" style="130" customWidth="1"/>
    <col min="15118" max="15360" width="9.140625" style="130" customWidth="1"/>
    <col min="15361" max="15361" width="4.421875" style="130" customWidth="1"/>
    <col min="15362" max="15362" width="11.57421875" style="130" customWidth="1"/>
    <col min="15363" max="15363" width="40.421875" style="130" customWidth="1"/>
    <col min="15364" max="15364" width="5.57421875" style="130" customWidth="1"/>
    <col min="15365" max="15365" width="8.57421875" style="130" customWidth="1"/>
    <col min="15366" max="15366" width="9.8515625" style="130" customWidth="1"/>
    <col min="15367" max="15367" width="13.8515625" style="130" customWidth="1"/>
    <col min="15368" max="15371" width="9.140625" style="130" customWidth="1"/>
    <col min="15372" max="15372" width="75.421875" style="130" customWidth="1"/>
    <col min="15373" max="15373" width="45.28125" style="130" customWidth="1"/>
    <col min="15374" max="15616" width="9.140625" style="130" customWidth="1"/>
    <col min="15617" max="15617" width="4.421875" style="130" customWidth="1"/>
    <col min="15618" max="15618" width="11.57421875" style="130" customWidth="1"/>
    <col min="15619" max="15619" width="40.421875" style="130" customWidth="1"/>
    <col min="15620" max="15620" width="5.57421875" style="130" customWidth="1"/>
    <col min="15621" max="15621" width="8.57421875" style="130" customWidth="1"/>
    <col min="15622" max="15622" width="9.8515625" style="130" customWidth="1"/>
    <col min="15623" max="15623" width="13.8515625" style="130" customWidth="1"/>
    <col min="15624" max="15627" width="9.140625" style="130" customWidth="1"/>
    <col min="15628" max="15628" width="75.421875" style="130" customWidth="1"/>
    <col min="15629" max="15629" width="45.28125" style="130" customWidth="1"/>
    <col min="15630" max="15872" width="9.140625" style="130" customWidth="1"/>
    <col min="15873" max="15873" width="4.421875" style="130" customWidth="1"/>
    <col min="15874" max="15874" width="11.57421875" style="130" customWidth="1"/>
    <col min="15875" max="15875" width="40.421875" style="130" customWidth="1"/>
    <col min="15876" max="15876" width="5.57421875" style="130" customWidth="1"/>
    <col min="15877" max="15877" width="8.57421875" style="130" customWidth="1"/>
    <col min="15878" max="15878" width="9.8515625" style="130" customWidth="1"/>
    <col min="15879" max="15879" width="13.8515625" style="130" customWidth="1"/>
    <col min="15880" max="15883" width="9.140625" style="130" customWidth="1"/>
    <col min="15884" max="15884" width="75.421875" style="130" customWidth="1"/>
    <col min="15885" max="15885" width="45.28125" style="130" customWidth="1"/>
    <col min="15886" max="16128" width="9.140625" style="130" customWidth="1"/>
    <col min="16129" max="16129" width="4.421875" style="130" customWidth="1"/>
    <col min="16130" max="16130" width="11.57421875" style="130" customWidth="1"/>
    <col min="16131" max="16131" width="40.421875" style="130" customWidth="1"/>
    <col min="16132" max="16132" width="5.57421875" style="130" customWidth="1"/>
    <col min="16133" max="16133" width="8.57421875" style="130" customWidth="1"/>
    <col min="16134" max="16134" width="9.8515625" style="130" customWidth="1"/>
    <col min="16135" max="16135" width="13.8515625" style="130" customWidth="1"/>
    <col min="16136" max="16139" width="9.140625" style="130" customWidth="1"/>
    <col min="16140" max="16140" width="75.421875" style="130" customWidth="1"/>
    <col min="16141" max="16141" width="45.28125" style="130" customWidth="1"/>
    <col min="16142" max="16384" width="9.140625" style="130" customWidth="1"/>
  </cols>
  <sheetData>
    <row r="1" spans="1:7" ht="15.75">
      <c r="A1" s="397" t="s">
        <v>85</v>
      </c>
      <c r="B1" s="397"/>
      <c r="C1" s="397"/>
      <c r="D1" s="397"/>
      <c r="E1" s="397"/>
      <c r="F1" s="397"/>
      <c r="G1" s="397"/>
    </row>
    <row r="2" spans="2:7" ht="14.25" customHeight="1" thickBot="1">
      <c r="B2" s="131"/>
      <c r="C2" s="132"/>
      <c r="D2" s="132"/>
      <c r="E2" s="133"/>
      <c r="F2" s="132"/>
      <c r="G2" s="132"/>
    </row>
    <row r="3" spans="1:7" ht="13.5" thickTop="1">
      <c r="A3" s="386" t="s">
        <v>22</v>
      </c>
      <c r="B3" s="387"/>
      <c r="C3" s="74" t="str">
        <f>CONCATENATE(cislostavby," ",nazevstavby)</f>
        <v>10001653 REKONSTRUKCE STRUKTUR. KABELÁŽE A TECHNOLOGIE IT</v>
      </c>
      <c r="D3" s="75"/>
      <c r="E3" s="134" t="s">
        <v>16</v>
      </c>
      <c r="F3" s="135">
        <f>'A-Rekapitulace'!H1</f>
        <v>10001653</v>
      </c>
      <c r="G3" s="136"/>
    </row>
    <row r="4" spans="1:7" ht="13.5" thickBot="1">
      <c r="A4" s="398" t="s">
        <v>17</v>
      </c>
      <c r="B4" s="389"/>
      <c r="C4" s="80" t="str">
        <f>CONCATENATE(cisloobjektu," ",nazevobjektu)</f>
        <v>S01 BUDOVA A I. ETAPA</v>
      </c>
      <c r="D4" s="81"/>
      <c r="E4" s="399" t="str">
        <f>'A-Rekapitulace'!G2</f>
        <v>BUDOVA A I. ETAPA</v>
      </c>
      <c r="F4" s="400"/>
      <c r="G4" s="401"/>
    </row>
    <row r="5" ht="13.5" thickTop="1">
      <c r="A5" s="137"/>
    </row>
    <row r="6" spans="1:7" ht="15">
      <c r="A6" s="139" t="s">
        <v>86</v>
      </c>
      <c r="B6" s="140" t="s">
        <v>87</v>
      </c>
      <c r="C6" s="140" t="s">
        <v>88</v>
      </c>
      <c r="D6" s="140" t="s">
        <v>89</v>
      </c>
      <c r="E6" s="140" t="s">
        <v>90</v>
      </c>
      <c r="F6" s="140" t="s">
        <v>91</v>
      </c>
      <c r="G6" s="141" t="s">
        <v>92</v>
      </c>
    </row>
    <row r="7" spans="1:15" ht="15">
      <c r="A7" s="142" t="s">
        <v>93</v>
      </c>
      <c r="B7" s="143" t="s">
        <v>94</v>
      </c>
      <c r="C7" s="144" t="s">
        <v>95</v>
      </c>
      <c r="D7" s="145"/>
      <c r="E7" s="146"/>
      <c r="F7" s="146"/>
      <c r="G7" s="147"/>
      <c r="O7" s="148">
        <v>1</v>
      </c>
    </row>
    <row r="8" spans="1:104" ht="22.5">
      <c r="A8" s="149">
        <v>1</v>
      </c>
      <c r="B8" s="150" t="s">
        <v>96</v>
      </c>
      <c r="C8" s="151" t="s">
        <v>97</v>
      </c>
      <c r="D8" s="152" t="s">
        <v>98</v>
      </c>
      <c r="E8" s="153">
        <v>0.5523</v>
      </c>
      <c r="F8" s="154"/>
      <c r="G8" s="155">
        <f>E8*F8</f>
        <v>0</v>
      </c>
      <c r="O8" s="148">
        <v>2</v>
      </c>
      <c r="AA8" s="130">
        <v>1</v>
      </c>
      <c r="AB8" s="130">
        <v>1</v>
      </c>
      <c r="AC8" s="130">
        <v>1</v>
      </c>
      <c r="AZ8" s="130">
        <v>1</v>
      </c>
      <c r="BA8" s="130">
        <f>IF(AZ8=1,G8,0)</f>
        <v>0</v>
      </c>
      <c r="BB8" s="130">
        <f>IF(AZ8=2,G8,0)</f>
        <v>0</v>
      </c>
      <c r="BC8" s="130">
        <f>IF(AZ8=3,G8,0)</f>
        <v>0</v>
      </c>
      <c r="BD8" s="130">
        <f>IF(AZ8=4,G8,0)</f>
        <v>0</v>
      </c>
      <c r="BE8" s="130">
        <f>IF(AZ8=5,G8,0)</f>
        <v>0</v>
      </c>
      <c r="CZ8" s="130">
        <v>0</v>
      </c>
    </row>
    <row r="9" spans="1:15" ht="15">
      <c r="A9" s="156"/>
      <c r="B9" s="157"/>
      <c r="C9" s="395" t="s">
        <v>99</v>
      </c>
      <c r="D9" s="396"/>
      <c r="E9" s="158">
        <v>0.5523</v>
      </c>
      <c r="F9" s="159"/>
      <c r="G9" s="160"/>
      <c r="M9" s="161" t="s">
        <v>99</v>
      </c>
      <c r="O9" s="148"/>
    </row>
    <row r="10" spans="1:104" ht="15">
      <c r="A10" s="149">
        <v>2</v>
      </c>
      <c r="B10" s="150" t="s">
        <v>100</v>
      </c>
      <c r="C10" s="151" t="s">
        <v>101</v>
      </c>
      <c r="D10" s="152" t="s">
        <v>98</v>
      </c>
      <c r="E10" s="153">
        <v>0.55</v>
      </c>
      <c r="F10" s="154"/>
      <c r="G10" s="155">
        <f>E10*F10</f>
        <v>0</v>
      </c>
      <c r="O10" s="148">
        <v>2</v>
      </c>
      <c r="AA10" s="130">
        <v>1</v>
      </c>
      <c r="AB10" s="130">
        <v>1</v>
      </c>
      <c r="AC10" s="130">
        <v>1</v>
      </c>
      <c r="AZ10" s="130">
        <v>1</v>
      </c>
      <c r="BA10" s="130">
        <f>IF(AZ10=1,G10,0)</f>
        <v>0</v>
      </c>
      <c r="BB10" s="130">
        <f>IF(AZ10=2,G10,0)</f>
        <v>0</v>
      </c>
      <c r="BC10" s="130">
        <f>IF(AZ10=3,G10,0)</f>
        <v>0</v>
      </c>
      <c r="BD10" s="130">
        <f>IF(AZ10=4,G10,0)</f>
        <v>0</v>
      </c>
      <c r="BE10" s="130">
        <f>IF(AZ10=5,G10,0)</f>
        <v>0</v>
      </c>
      <c r="CZ10" s="130">
        <v>0</v>
      </c>
    </row>
    <row r="11" spans="1:104" ht="15">
      <c r="A11" s="149">
        <v>3</v>
      </c>
      <c r="B11" s="150" t="s">
        <v>102</v>
      </c>
      <c r="C11" s="151" t="s">
        <v>103</v>
      </c>
      <c r="D11" s="152" t="s">
        <v>98</v>
      </c>
      <c r="E11" s="153">
        <v>1.1</v>
      </c>
      <c r="F11" s="154"/>
      <c r="G11" s="155">
        <f>E11*F11</f>
        <v>0</v>
      </c>
      <c r="O11" s="148">
        <v>2</v>
      </c>
      <c r="AA11" s="130">
        <v>1</v>
      </c>
      <c r="AB11" s="130">
        <v>1</v>
      </c>
      <c r="AC11" s="130">
        <v>1</v>
      </c>
      <c r="AZ11" s="130">
        <v>1</v>
      </c>
      <c r="BA11" s="130">
        <f>IF(AZ11=1,G11,0)</f>
        <v>0</v>
      </c>
      <c r="BB11" s="130">
        <f>IF(AZ11=2,G11,0)</f>
        <v>0</v>
      </c>
      <c r="BC11" s="130">
        <f>IF(AZ11=3,G11,0)</f>
        <v>0</v>
      </c>
      <c r="BD11" s="130">
        <f>IF(AZ11=4,G11,0)</f>
        <v>0</v>
      </c>
      <c r="BE11" s="130">
        <f>IF(AZ11=5,G11,0)</f>
        <v>0</v>
      </c>
      <c r="CZ11" s="130">
        <v>0</v>
      </c>
    </row>
    <row r="12" spans="1:15" ht="15">
      <c r="A12" s="156"/>
      <c r="B12" s="157"/>
      <c r="C12" s="395" t="s">
        <v>104</v>
      </c>
      <c r="D12" s="396"/>
      <c r="E12" s="158">
        <v>1.1</v>
      </c>
      <c r="F12" s="159"/>
      <c r="G12" s="160"/>
      <c r="M12" s="161" t="s">
        <v>104</v>
      </c>
      <c r="O12" s="148"/>
    </row>
    <row r="13" spans="1:104" ht="15">
      <c r="A13" s="149">
        <v>4</v>
      </c>
      <c r="B13" s="150" t="s">
        <v>105</v>
      </c>
      <c r="C13" s="151" t="s">
        <v>106</v>
      </c>
      <c r="D13" s="152" t="s">
        <v>98</v>
      </c>
      <c r="E13" s="153">
        <v>0.55</v>
      </c>
      <c r="F13" s="154"/>
      <c r="G13" s="155">
        <f>E13*F13</f>
        <v>0</v>
      </c>
      <c r="O13" s="148">
        <v>2</v>
      </c>
      <c r="AA13" s="130">
        <v>1</v>
      </c>
      <c r="AB13" s="130">
        <v>1</v>
      </c>
      <c r="AC13" s="130">
        <v>1</v>
      </c>
      <c r="AZ13" s="130">
        <v>1</v>
      </c>
      <c r="BA13" s="130">
        <f>IF(AZ13=1,G13,0)</f>
        <v>0</v>
      </c>
      <c r="BB13" s="130">
        <f>IF(AZ13=2,G13,0)</f>
        <v>0</v>
      </c>
      <c r="BC13" s="130">
        <f>IF(AZ13=3,G13,0)</f>
        <v>0</v>
      </c>
      <c r="BD13" s="130">
        <f>IF(AZ13=4,G13,0)</f>
        <v>0</v>
      </c>
      <c r="BE13" s="130">
        <f>IF(AZ13=5,G13,0)</f>
        <v>0</v>
      </c>
      <c r="CZ13" s="130">
        <v>0</v>
      </c>
    </row>
    <row r="14" spans="1:104" ht="15">
      <c r="A14" s="149">
        <v>5</v>
      </c>
      <c r="B14" s="150" t="s">
        <v>107</v>
      </c>
      <c r="C14" s="151" t="s">
        <v>108</v>
      </c>
      <c r="D14" s="152" t="s">
        <v>98</v>
      </c>
      <c r="E14" s="153">
        <v>2.75</v>
      </c>
      <c r="F14" s="154"/>
      <c r="G14" s="155">
        <f>E14*F14</f>
        <v>0</v>
      </c>
      <c r="O14" s="148">
        <v>2</v>
      </c>
      <c r="AA14" s="130">
        <v>1</v>
      </c>
      <c r="AB14" s="130">
        <v>1</v>
      </c>
      <c r="AC14" s="130">
        <v>1</v>
      </c>
      <c r="AZ14" s="130">
        <v>1</v>
      </c>
      <c r="BA14" s="130">
        <f>IF(AZ14=1,G14,0)</f>
        <v>0</v>
      </c>
      <c r="BB14" s="130">
        <f>IF(AZ14=2,G14,0)</f>
        <v>0</v>
      </c>
      <c r="BC14" s="130">
        <f>IF(AZ14=3,G14,0)</f>
        <v>0</v>
      </c>
      <c r="BD14" s="130">
        <f>IF(AZ14=4,G14,0)</f>
        <v>0</v>
      </c>
      <c r="BE14" s="130">
        <f>IF(AZ14=5,G14,0)</f>
        <v>0</v>
      </c>
      <c r="CZ14" s="130">
        <v>0</v>
      </c>
    </row>
    <row r="15" spans="1:15" ht="15">
      <c r="A15" s="156"/>
      <c r="B15" s="157"/>
      <c r="C15" s="395" t="s">
        <v>109</v>
      </c>
      <c r="D15" s="396"/>
      <c r="E15" s="158">
        <v>2.75</v>
      </c>
      <c r="F15" s="159"/>
      <c r="G15" s="160"/>
      <c r="M15" s="161" t="s">
        <v>109</v>
      </c>
      <c r="O15" s="148"/>
    </row>
    <row r="16" spans="1:104" ht="15">
      <c r="A16" s="149">
        <v>6</v>
      </c>
      <c r="B16" s="150" t="s">
        <v>110</v>
      </c>
      <c r="C16" s="151" t="s">
        <v>111</v>
      </c>
      <c r="D16" s="152" t="s">
        <v>98</v>
      </c>
      <c r="E16" s="153">
        <v>0.55</v>
      </c>
      <c r="F16" s="154"/>
      <c r="G16" s="155">
        <f>E16*F16</f>
        <v>0</v>
      </c>
      <c r="O16" s="148">
        <v>2</v>
      </c>
      <c r="AA16" s="130">
        <v>1</v>
      </c>
      <c r="AB16" s="130">
        <v>1</v>
      </c>
      <c r="AC16" s="130">
        <v>1</v>
      </c>
      <c r="AZ16" s="130">
        <v>1</v>
      </c>
      <c r="BA16" s="130">
        <f>IF(AZ16=1,G16,0)</f>
        <v>0</v>
      </c>
      <c r="BB16" s="130">
        <f>IF(AZ16=2,G16,0)</f>
        <v>0</v>
      </c>
      <c r="BC16" s="130">
        <f>IF(AZ16=3,G16,0)</f>
        <v>0</v>
      </c>
      <c r="BD16" s="130">
        <f>IF(AZ16=4,G16,0)</f>
        <v>0</v>
      </c>
      <c r="BE16" s="130">
        <f>IF(AZ16=5,G16,0)</f>
        <v>0</v>
      </c>
      <c r="CZ16" s="130">
        <v>0</v>
      </c>
    </row>
    <row r="17" spans="1:15" ht="15">
      <c r="A17" s="156"/>
      <c r="B17" s="157"/>
      <c r="C17" s="395" t="s">
        <v>112</v>
      </c>
      <c r="D17" s="396"/>
      <c r="E17" s="158">
        <v>0.55</v>
      </c>
      <c r="F17" s="159"/>
      <c r="G17" s="160"/>
      <c r="M17" s="161" t="s">
        <v>112</v>
      </c>
      <c r="O17" s="148"/>
    </row>
    <row r="18" spans="1:104" ht="15">
      <c r="A18" s="149">
        <v>7</v>
      </c>
      <c r="B18" s="150" t="s">
        <v>113</v>
      </c>
      <c r="C18" s="151" t="s">
        <v>114</v>
      </c>
      <c r="D18" s="152" t="s">
        <v>115</v>
      </c>
      <c r="E18" s="153">
        <v>0.72</v>
      </c>
      <c r="F18" s="154"/>
      <c r="G18" s="155">
        <f>E18*F18</f>
        <v>0</v>
      </c>
      <c r="O18" s="148">
        <v>2</v>
      </c>
      <c r="AA18" s="130">
        <v>1</v>
      </c>
      <c r="AB18" s="130">
        <v>1</v>
      </c>
      <c r="AC18" s="130">
        <v>1</v>
      </c>
      <c r="AZ18" s="130">
        <v>1</v>
      </c>
      <c r="BA18" s="130">
        <f>IF(AZ18=1,G18,0)</f>
        <v>0</v>
      </c>
      <c r="BB18" s="130">
        <f>IF(AZ18=2,G18,0)</f>
        <v>0</v>
      </c>
      <c r="BC18" s="130">
        <f>IF(AZ18=3,G18,0)</f>
        <v>0</v>
      </c>
      <c r="BD18" s="130">
        <f>IF(AZ18=4,G18,0)</f>
        <v>0</v>
      </c>
      <c r="BE18" s="130">
        <f>IF(AZ18=5,G18,0)</f>
        <v>0</v>
      </c>
      <c r="CZ18" s="130">
        <v>0</v>
      </c>
    </row>
    <row r="19" spans="1:15" ht="15">
      <c r="A19" s="156"/>
      <c r="B19" s="157"/>
      <c r="C19" s="395" t="s">
        <v>116</v>
      </c>
      <c r="D19" s="396"/>
      <c r="E19" s="158">
        <v>0.72</v>
      </c>
      <c r="F19" s="159"/>
      <c r="G19" s="160"/>
      <c r="M19" s="161" t="s">
        <v>116</v>
      </c>
      <c r="O19" s="148"/>
    </row>
    <row r="20" spans="1:104" ht="15">
      <c r="A20" s="149">
        <v>8</v>
      </c>
      <c r="B20" s="150" t="s">
        <v>117</v>
      </c>
      <c r="C20" s="151" t="s">
        <v>118</v>
      </c>
      <c r="D20" s="152" t="s">
        <v>119</v>
      </c>
      <c r="E20" s="153">
        <v>1.1</v>
      </c>
      <c r="F20" s="154"/>
      <c r="G20" s="155">
        <f>E20*F20</f>
        <v>0</v>
      </c>
      <c r="O20" s="148">
        <v>2</v>
      </c>
      <c r="AA20" s="130">
        <v>12</v>
      </c>
      <c r="AB20" s="130">
        <v>0</v>
      </c>
      <c r="AC20" s="130">
        <v>32</v>
      </c>
      <c r="AZ20" s="130">
        <v>1</v>
      </c>
      <c r="BA20" s="130">
        <f>IF(AZ20=1,G20,0)</f>
        <v>0</v>
      </c>
      <c r="BB20" s="130">
        <f>IF(AZ20=2,G20,0)</f>
        <v>0</v>
      </c>
      <c r="BC20" s="130">
        <f>IF(AZ20=3,G20,0)</f>
        <v>0</v>
      </c>
      <c r="BD20" s="130">
        <f>IF(AZ20=4,G20,0)</f>
        <v>0</v>
      </c>
      <c r="BE20" s="130">
        <f>IF(AZ20=5,G20,0)</f>
        <v>0</v>
      </c>
      <c r="CZ20" s="130">
        <v>0</v>
      </c>
    </row>
    <row r="21" spans="1:15" ht="15">
      <c r="A21" s="156"/>
      <c r="B21" s="157"/>
      <c r="C21" s="395" t="s">
        <v>104</v>
      </c>
      <c r="D21" s="396"/>
      <c r="E21" s="158">
        <v>1.1</v>
      </c>
      <c r="F21" s="159"/>
      <c r="G21" s="160"/>
      <c r="M21" s="161" t="s">
        <v>104</v>
      </c>
      <c r="O21" s="148"/>
    </row>
    <row r="22" spans="1:57" ht="15">
      <c r="A22" s="162"/>
      <c r="B22" s="163" t="s">
        <v>120</v>
      </c>
      <c r="C22" s="164" t="str">
        <f>CONCATENATE(B7," ",C7)</f>
        <v>1 Zemní práce</v>
      </c>
      <c r="D22" s="162"/>
      <c r="E22" s="165"/>
      <c r="F22" s="166"/>
      <c r="G22" s="167">
        <f>SUM(G7:G21)</f>
        <v>0</v>
      </c>
      <c r="O22" s="148">
        <v>4</v>
      </c>
      <c r="BA22" s="168">
        <f>SUM(BA7:BA21)</f>
        <v>0</v>
      </c>
      <c r="BB22" s="168">
        <f>SUM(BB7:BB21)</f>
        <v>0</v>
      </c>
      <c r="BC22" s="168">
        <f>SUM(BC7:BC21)</f>
        <v>0</v>
      </c>
      <c r="BD22" s="168">
        <f>SUM(BD7:BD21)</f>
        <v>0</v>
      </c>
      <c r="BE22" s="168">
        <f>SUM(BE7:BE21)</f>
        <v>0</v>
      </c>
    </row>
    <row r="23" spans="1:15" ht="15">
      <c r="A23" s="142" t="s">
        <v>93</v>
      </c>
      <c r="B23" s="143" t="s">
        <v>121</v>
      </c>
      <c r="C23" s="144" t="s">
        <v>122</v>
      </c>
      <c r="D23" s="145"/>
      <c r="E23" s="146"/>
      <c r="F23" s="169"/>
      <c r="G23" s="147"/>
      <c r="O23" s="148">
        <v>1</v>
      </c>
    </row>
    <row r="24" spans="1:104" ht="15">
      <c r="A24" s="149">
        <v>9</v>
      </c>
      <c r="B24" s="150" t="s">
        <v>123</v>
      </c>
      <c r="C24" s="151" t="s">
        <v>124</v>
      </c>
      <c r="D24" s="152" t="s">
        <v>98</v>
      </c>
      <c r="E24" s="153">
        <v>0.432</v>
      </c>
      <c r="F24" s="154"/>
      <c r="G24" s="155">
        <f>E24*F24</f>
        <v>0</v>
      </c>
      <c r="O24" s="148">
        <v>2</v>
      </c>
      <c r="AA24" s="130">
        <v>1</v>
      </c>
      <c r="AB24" s="130">
        <v>1</v>
      </c>
      <c r="AC24" s="130">
        <v>1</v>
      </c>
      <c r="AZ24" s="130">
        <v>1</v>
      </c>
      <c r="BA24" s="130">
        <f>IF(AZ24=1,G24,0)</f>
        <v>0</v>
      </c>
      <c r="BB24" s="130">
        <f>IF(AZ24=2,G24,0)</f>
        <v>0</v>
      </c>
      <c r="BC24" s="130">
        <f>IF(AZ24=3,G24,0)</f>
        <v>0</v>
      </c>
      <c r="BD24" s="130">
        <f>IF(AZ24=4,G24,0)</f>
        <v>0</v>
      </c>
      <c r="BE24" s="130">
        <f>IF(AZ24=5,G24,0)</f>
        <v>0</v>
      </c>
      <c r="CZ24" s="130">
        <v>2.525</v>
      </c>
    </row>
    <row r="25" spans="1:15" ht="15">
      <c r="A25" s="156"/>
      <c r="B25" s="157"/>
      <c r="C25" s="395" t="s">
        <v>125</v>
      </c>
      <c r="D25" s="396"/>
      <c r="E25" s="158">
        <v>0.432</v>
      </c>
      <c r="F25" s="159"/>
      <c r="G25" s="160"/>
      <c r="M25" s="161" t="s">
        <v>125</v>
      </c>
      <c r="O25" s="148"/>
    </row>
    <row r="26" spans="1:104" ht="15">
      <c r="A26" s="149">
        <v>10</v>
      </c>
      <c r="B26" s="150" t="s">
        <v>126</v>
      </c>
      <c r="C26" s="151" t="s">
        <v>127</v>
      </c>
      <c r="D26" s="152" t="s">
        <v>119</v>
      </c>
      <c r="E26" s="153">
        <v>0.043</v>
      </c>
      <c r="F26" s="154"/>
      <c r="G26" s="155">
        <f>E26*F26</f>
        <v>0</v>
      </c>
      <c r="O26" s="148">
        <v>2</v>
      </c>
      <c r="AA26" s="130">
        <v>1</v>
      </c>
      <c r="AB26" s="130">
        <v>1</v>
      </c>
      <c r="AC26" s="130">
        <v>1</v>
      </c>
      <c r="AZ26" s="130">
        <v>1</v>
      </c>
      <c r="BA26" s="130">
        <f>IF(AZ26=1,G26,0)</f>
        <v>0</v>
      </c>
      <c r="BB26" s="130">
        <f>IF(AZ26=2,G26,0)</f>
        <v>0</v>
      </c>
      <c r="BC26" s="130">
        <f>IF(AZ26=3,G26,0)</f>
        <v>0</v>
      </c>
      <c r="BD26" s="130">
        <f>IF(AZ26=4,G26,0)</f>
        <v>0</v>
      </c>
      <c r="BE26" s="130">
        <f>IF(AZ26=5,G26,0)</f>
        <v>0</v>
      </c>
      <c r="CZ26" s="130">
        <v>1.02116</v>
      </c>
    </row>
    <row r="27" spans="1:15" ht="15">
      <c r="A27" s="156"/>
      <c r="B27" s="157"/>
      <c r="C27" s="395" t="s">
        <v>128</v>
      </c>
      <c r="D27" s="396"/>
      <c r="E27" s="158">
        <v>0.043</v>
      </c>
      <c r="F27" s="159"/>
      <c r="G27" s="160"/>
      <c r="M27" s="161" t="s">
        <v>128</v>
      </c>
      <c r="O27" s="148"/>
    </row>
    <row r="28" spans="1:57" ht="15">
      <c r="A28" s="162"/>
      <c r="B28" s="163" t="s">
        <v>120</v>
      </c>
      <c r="C28" s="164" t="str">
        <f>CONCATENATE(B23," ",C23)</f>
        <v>2 Základy a zvláštní zakládání</v>
      </c>
      <c r="D28" s="162"/>
      <c r="E28" s="165"/>
      <c r="F28" s="166"/>
      <c r="G28" s="167">
        <f>SUM(G23:G27)</f>
        <v>0</v>
      </c>
      <c r="O28" s="148">
        <v>4</v>
      </c>
      <c r="BA28" s="168">
        <f>SUM(BA23:BA27)</f>
        <v>0</v>
      </c>
      <c r="BB28" s="168">
        <f>SUM(BB23:BB27)</f>
        <v>0</v>
      </c>
      <c r="BC28" s="168">
        <f>SUM(BC23:BC27)</f>
        <v>0</v>
      </c>
      <c r="BD28" s="168">
        <f>SUM(BD23:BD27)</f>
        <v>0</v>
      </c>
      <c r="BE28" s="168">
        <f>SUM(BE23:BE27)</f>
        <v>0</v>
      </c>
    </row>
    <row r="29" spans="1:15" ht="15">
      <c r="A29" s="142" t="s">
        <v>93</v>
      </c>
      <c r="B29" s="143" t="s">
        <v>129</v>
      </c>
      <c r="C29" s="144" t="s">
        <v>130</v>
      </c>
      <c r="D29" s="145"/>
      <c r="E29" s="146"/>
      <c r="F29" s="169"/>
      <c r="G29" s="147"/>
      <c r="O29" s="148">
        <v>1</v>
      </c>
    </row>
    <row r="30" spans="1:104" ht="22.5">
      <c r="A30" s="149">
        <v>11</v>
      </c>
      <c r="B30" s="150" t="s">
        <v>131</v>
      </c>
      <c r="C30" s="151" t="s">
        <v>132</v>
      </c>
      <c r="D30" s="152" t="s">
        <v>115</v>
      </c>
      <c r="E30" s="153">
        <v>70.35</v>
      </c>
      <c r="F30" s="154"/>
      <c r="G30" s="155">
        <f>E30*F30</f>
        <v>0</v>
      </c>
      <c r="O30" s="148">
        <v>2</v>
      </c>
      <c r="AA30" s="130">
        <v>1</v>
      </c>
      <c r="AB30" s="130">
        <v>1</v>
      </c>
      <c r="AC30" s="130">
        <v>1</v>
      </c>
      <c r="AZ30" s="130">
        <v>1</v>
      </c>
      <c r="BA30" s="130">
        <f>IF(AZ30=1,G30,0)</f>
        <v>0</v>
      </c>
      <c r="BB30" s="130">
        <f>IF(AZ30=2,G30,0)</f>
        <v>0</v>
      </c>
      <c r="BC30" s="130">
        <f>IF(AZ30=3,G30,0)</f>
        <v>0</v>
      </c>
      <c r="BD30" s="130">
        <f>IF(AZ30=4,G30,0)</f>
        <v>0</v>
      </c>
      <c r="BE30" s="130">
        <f>IF(AZ30=5,G30,0)</f>
        <v>0</v>
      </c>
      <c r="CZ30" s="130">
        <v>0.03445</v>
      </c>
    </row>
    <row r="31" spans="1:15" ht="15">
      <c r="A31" s="156"/>
      <c r="B31" s="157"/>
      <c r="C31" s="395" t="s">
        <v>133</v>
      </c>
      <c r="D31" s="396"/>
      <c r="E31" s="158">
        <v>70.35</v>
      </c>
      <c r="F31" s="159"/>
      <c r="G31" s="160"/>
      <c r="M31" s="161" t="s">
        <v>133</v>
      </c>
      <c r="O31" s="148"/>
    </row>
    <row r="32" spans="1:104" ht="22.5">
      <c r="A32" s="149">
        <v>12</v>
      </c>
      <c r="B32" s="150" t="s">
        <v>134</v>
      </c>
      <c r="C32" s="151" t="s">
        <v>135</v>
      </c>
      <c r="D32" s="152" t="s">
        <v>115</v>
      </c>
      <c r="E32" s="153">
        <v>25.1592</v>
      </c>
      <c r="F32" s="154"/>
      <c r="G32" s="155">
        <f>E32*F32</f>
        <v>0</v>
      </c>
      <c r="O32" s="148">
        <v>2</v>
      </c>
      <c r="AA32" s="130">
        <v>1</v>
      </c>
      <c r="AB32" s="130">
        <v>1</v>
      </c>
      <c r="AC32" s="130">
        <v>1</v>
      </c>
      <c r="AZ32" s="130">
        <v>1</v>
      </c>
      <c r="BA32" s="130">
        <f>IF(AZ32=1,G32,0)</f>
        <v>0</v>
      </c>
      <c r="BB32" s="130">
        <f>IF(AZ32=2,G32,0)</f>
        <v>0</v>
      </c>
      <c r="BC32" s="130">
        <f>IF(AZ32=3,G32,0)</f>
        <v>0</v>
      </c>
      <c r="BD32" s="130">
        <f>IF(AZ32=4,G32,0)</f>
        <v>0</v>
      </c>
      <c r="BE32" s="130">
        <f>IF(AZ32=5,G32,0)</f>
        <v>0</v>
      </c>
      <c r="CZ32" s="130">
        <v>0.05979</v>
      </c>
    </row>
    <row r="33" spans="1:15" ht="15">
      <c r="A33" s="156"/>
      <c r="B33" s="157"/>
      <c r="C33" s="395" t="s">
        <v>136</v>
      </c>
      <c r="D33" s="396"/>
      <c r="E33" s="158">
        <v>5.34</v>
      </c>
      <c r="F33" s="159"/>
      <c r="G33" s="160"/>
      <c r="M33" s="161" t="s">
        <v>136</v>
      </c>
      <c r="O33" s="148"/>
    </row>
    <row r="34" spans="1:15" ht="15">
      <c r="A34" s="156"/>
      <c r="B34" s="157"/>
      <c r="C34" s="395" t="s">
        <v>137</v>
      </c>
      <c r="D34" s="396"/>
      <c r="E34" s="158">
        <v>5.6926</v>
      </c>
      <c r="F34" s="159"/>
      <c r="G34" s="160"/>
      <c r="M34" s="161" t="s">
        <v>137</v>
      </c>
      <c r="O34" s="148"/>
    </row>
    <row r="35" spans="1:15" ht="15">
      <c r="A35" s="156"/>
      <c r="B35" s="157"/>
      <c r="C35" s="395" t="s">
        <v>138</v>
      </c>
      <c r="D35" s="396"/>
      <c r="E35" s="158">
        <v>5.5736</v>
      </c>
      <c r="F35" s="159"/>
      <c r="G35" s="160"/>
      <c r="M35" s="161" t="s">
        <v>138</v>
      </c>
      <c r="O35" s="148"/>
    </row>
    <row r="36" spans="1:15" ht="15">
      <c r="A36" s="156"/>
      <c r="B36" s="157"/>
      <c r="C36" s="395" t="s">
        <v>139</v>
      </c>
      <c r="D36" s="396"/>
      <c r="E36" s="158">
        <v>5.645</v>
      </c>
      <c r="F36" s="159"/>
      <c r="G36" s="160"/>
      <c r="M36" s="161" t="s">
        <v>139</v>
      </c>
      <c r="O36" s="148"/>
    </row>
    <row r="37" spans="1:15" ht="15">
      <c r="A37" s="156"/>
      <c r="B37" s="157"/>
      <c r="C37" s="395" t="s">
        <v>140</v>
      </c>
      <c r="D37" s="396"/>
      <c r="E37" s="158">
        <v>2.908</v>
      </c>
      <c r="F37" s="159"/>
      <c r="G37" s="160"/>
      <c r="M37" s="161" t="s">
        <v>140</v>
      </c>
      <c r="O37" s="148"/>
    </row>
    <row r="38" spans="1:104" ht="15">
      <c r="A38" s="149">
        <v>13</v>
      </c>
      <c r="B38" s="150" t="s">
        <v>141</v>
      </c>
      <c r="C38" s="151" t="s">
        <v>142</v>
      </c>
      <c r="D38" s="152" t="s">
        <v>143</v>
      </c>
      <c r="E38" s="153">
        <v>99.2</v>
      </c>
      <c r="F38" s="154"/>
      <c r="G38" s="155">
        <f>E38*F38</f>
        <v>0</v>
      </c>
      <c r="O38" s="148">
        <v>2</v>
      </c>
      <c r="AA38" s="130">
        <v>1</v>
      </c>
      <c r="AB38" s="130">
        <v>1</v>
      </c>
      <c r="AC38" s="130">
        <v>1</v>
      </c>
      <c r="AZ38" s="130">
        <v>1</v>
      </c>
      <c r="BA38" s="130">
        <f>IF(AZ38=1,G38,0)</f>
        <v>0</v>
      </c>
      <c r="BB38" s="130">
        <f>IF(AZ38=2,G38,0)</f>
        <v>0</v>
      </c>
      <c r="BC38" s="130">
        <f>IF(AZ38=3,G38,0)</f>
        <v>0</v>
      </c>
      <c r="BD38" s="130">
        <f>IF(AZ38=4,G38,0)</f>
        <v>0</v>
      </c>
      <c r="BE38" s="130">
        <f>IF(AZ38=5,G38,0)</f>
        <v>0</v>
      </c>
      <c r="CZ38" s="130">
        <v>0.00102</v>
      </c>
    </row>
    <row r="39" spans="1:15" ht="15">
      <c r="A39" s="156"/>
      <c r="B39" s="157"/>
      <c r="C39" s="395" t="s">
        <v>144</v>
      </c>
      <c r="D39" s="396"/>
      <c r="E39" s="158">
        <v>21.6</v>
      </c>
      <c r="F39" s="159"/>
      <c r="G39" s="160"/>
      <c r="M39" s="161" t="s">
        <v>144</v>
      </c>
      <c r="O39" s="148"/>
    </row>
    <row r="40" spans="1:15" ht="15">
      <c r="A40" s="156"/>
      <c r="B40" s="157"/>
      <c r="C40" s="395" t="s">
        <v>145</v>
      </c>
      <c r="D40" s="396"/>
      <c r="E40" s="158">
        <v>20.6</v>
      </c>
      <c r="F40" s="159"/>
      <c r="G40" s="160"/>
      <c r="M40" s="161" t="s">
        <v>145</v>
      </c>
      <c r="O40" s="148"/>
    </row>
    <row r="41" spans="1:15" ht="15">
      <c r="A41" s="156"/>
      <c r="B41" s="157"/>
      <c r="C41" s="395" t="s">
        <v>146</v>
      </c>
      <c r="D41" s="396"/>
      <c r="E41" s="158">
        <v>20.4</v>
      </c>
      <c r="F41" s="159"/>
      <c r="G41" s="160"/>
      <c r="M41" s="161" t="s">
        <v>146</v>
      </c>
      <c r="O41" s="148"/>
    </row>
    <row r="42" spans="1:15" ht="15">
      <c r="A42" s="156"/>
      <c r="B42" s="157"/>
      <c r="C42" s="395" t="s">
        <v>147</v>
      </c>
      <c r="D42" s="396"/>
      <c r="E42" s="158">
        <v>20.6</v>
      </c>
      <c r="F42" s="159"/>
      <c r="G42" s="160"/>
      <c r="M42" s="161" t="s">
        <v>147</v>
      </c>
      <c r="O42" s="148"/>
    </row>
    <row r="43" spans="1:15" ht="15">
      <c r="A43" s="156"/>
      <c r="B43" s="157"/>
      <c r="C43" s="395" t="s">
        <v>148</v>
      </c>
      <c r="D43" s="396"/>
      <c r="E43" s="158">
        <v>16</v>
      </c>
      <c r="F43" s="159"/>
      <c r="G43" s="160"/>
      <c r="M43" s="161" t="s">
        <v>148</v>
      </c>
      <c r="O43" s="148"/>
    </row>
    <row r="44" spans="1:57" ht="15">
      <c r="A44" s="162"/>
      <c r="B44" s="163" t="s">
        <v>120</v>
      </c>
      <c r="C44" s="164" t="str">
        <f>CONCATENATE(B29," ",C29)</f>
        <v>3 Svislé a kompletní konstrukce</v>
      </c>
      <c r="D44" s="162"/>
      <c r="E44" s="165"/>
      <c r="F44" s="166"/>
      <c r="G44" s="167">
        <f>SUM(G29:G43)</f>
        <v>0</v>
      </c>
      <c r="O44" s="148">
        <v>4</v>
      </c>
      <c r="BA44" s="168">
        <f>SUM(BA29:BA43)</f>
        <v>0</v>
      </c>
      <c r="BB44" s="168">
        <f>SUM(BB29:BB43)</f>
        <v>0</v>
      </c>
      <c r="BC44" s="168">
        <f>SUM(BC29:BC43)</f>
        <v>0</v>
      </c>
      <c r="BD44" s="168">
        <f>SUM(BD29:BD43)</f>
        <v>0</v>
      </c>
      <c r="BE44" s="168">
        <f>SUM(BE29:BE43)</f>
        <v>0</v>
      </c>
    </row>
    <row r="45" spans="1:15" ht="15">
      <c r="A45" s="142" t="s">
        <v>93</v>
      </c>
      <c r="B45" s="143" t="s">
        <v>149</v>
      </c>
      <c r="C45" s="144" t="s">
        <v>150</v>
      </c>
      <c r="D45" s="145"/>
      <c r="E45" s="146"/>
      <c r="F45" s="169"/>
      <c r="G45" s="147"/>
      <c r="O45" s="148">
        <v>1</v>
      </c>
    </row>
    <row r="46" spans="1:104" ht="22.5">
      <c r="A46" s="149">
        <v>14</v>
      </c>
      <c r="B46" s="150" t="s">
        <v>151</v>
      </c>
      <c r="C46" s="151" t="s">
        <v>152</v>
      </c>
      <c r="D46" s="152" t="s">
        <v>153</v>
      </c>
      <c r="E46" s="153">
        <v>4</v>
      </c>
      <c r="F46" s="154"/>
      <c r="G46" s="155">
        <f>E46*F46</f>
        <v>0</v>
      </c>
      <c r="O46" s="148">
        <v>2</v>
      </c>
      <c r="AA46" s="130">
        <v>1</v>
      </c>
      <c r="AB46" s="130">
        <v>1</v>
      </c>
      <c r="AC46" s="130">
        <v>1</v>
      </c>
      <c r="AZ46" s="130">
        <v>1</v>
      </c>
      <c r="BA46" s="130">
        <f>IF(AZ46=1,G46,0)</f>
        <v>0</v>
      </c>
      <c r="BB46" s="130">
        <f>IF(AZ46=2,G46,0)</f>
        <v>0</v>
      </c>
      <c r="BC46" s="130">
        <f>IF(AZ46=3,G46,0)</f>
        <v>0</v>
      </c>
      <c r="BD46" s="130">
        <f>IF(AZ46=4,G46,0)</f>
        <v>0</v>
      </c>
      <c r="BE46" s="130">
        <f>IF(AZ46=5,G46,0)</f>
        <v>0</v>
      </c>
      <c r="CZ46" s="130">
        <v>0.03562</v>
      </c>
    </row>
    <row r="47" spans="1:104" ht="22.5">
      <c r="A47" s="149">
        <v>15</v>
      </c>
      <c r="B47" s="150" t="s">
        <v>154</v>
      </c>
      <c r="C47" s="151" t="s">
        <v>155</v>
      </c>
      <c r="D47" s="152" t="s">
        <v>143</v>
      </c>
      <c r="E47" s="153">
        <v>99.2</v>
      </c>
      <c r="F47" s="154"/>
      <c r="G47" s="155">
        <f>E47*F47</f>
        <v>0</v>
      </c>
      <c r="O47" s="148">
        <v>2</v>
      </c>
      <c r="AA47" s="130">
        <v>1</v>
      </c>
      <c r="AB47" s="130">
        <v>1</v>
      </c>
      <c r="AC47" s="130">
        <v>1</v>
      </c>
      <c r="AZ47" s="130">
        <v>1</v>
      </c>
      <c r="BA47" s="130">
        <f>IF(AZ47=1,G47,0)</f>
        <v>0</v>
      </c>
      <c r="BB47" s="130">
        <f>IF(AZ47=2,G47,0)</f>
        <v>0</v>
      </c>
      <c r="BC47" s="130">
        <f>IF(AZ47=3,G47,0)</f>
        <v>0</v>
      </c>
      <c r="BD47" s="130">
        <f>IF(AZ47=4,G47,0)</f>
        <v>0</v>
      </c>
      <c r="BE47" s="130">
        <f>IF(AZ47=5,G47,0)</f>
        <v>0</v>
      </c>
      <c r="CZ47" s="130">
        <v>0.00238</v>
      </c>
    </row>
    <row r="48" spans="1:15" ht="15">
      <c r="A48" s="156"/>
      <c r="B48" s="157"/>
      <c r="C48" s="395" t="s">
        <v>144</v>
      </c>
      <c r="D48" s="396"/>
      <c r="E48" s="158">
        <v>21.6</v>
      </c>
      <c r="F48" s="159"/>
      <c r="G48" s="160"/>
      <c r="M48" s="161" t="s">
        <v>144</v>
      </c>
      <c r="O48" s="148"/>
    </row>
    <row r="49" spans="1:15" ht="15">
      <c r="A49" s="156"/>
      <c r="B49" s="157"/>
      <c r="C49" s="395" t="s">
        <v>156</v>
      </c>
      <c r="D49" s="396"/>
      <c r="E49" s="158">
        <v>20.6</v>
      </c>
      <c r="F49" s="159"/>
      <c r="G49" s="160"/>
      <c r="M49" s="161" t="s">
        <v>156</v>
      </c>
      <c r="O49" s="148"/>
    </row>
    <row r="50" spans="1:15" ht="15">
      <c r="A50" s="156"/>
      <c r="B50" s="157"/>
      <c r="C50" s="395" t="s">
        <v>146</v>
      </c>
      <c r="D50" s="396"/>
      <c r="E50" s="158">
        <v>20.4</v>
      </c>
      <c r="F50" s="159"/>
      <c r="G50" s="160"/>
      <c r="M50" s="161" t="s">
        <v>146</v>
      </c>
      <c r="O50" s="148"/>
    </row>
    <row r="51" spans="1:15" ht="15">
      <c r="A51" s="156"/>
      <c r="B51" s="157"/>
      <c r="C51" s="395" t="s">
        <v>147</v>
      </c>
      <c r="D51" s="396"/>
      <c r="E51" s="158">
        <v>20.6</v>
      </c>
      <c r="F51" s="159"/>
      <c r="G51" s="160"/>
      <c r="M51" s="161" t="s">
        <v>147</v>
      </c>
      <c r="O51" s="148"/>
    </row>
    <row r="52" spans="1:15" ht="15">
      <c r="A52" s="156"/>
      <c r="B52" s="157"/>
      <c r="C52" s="395" t="s">
        <v>148</v>
      </c>
      <c r="D52" s="396"/>
      <c r="E52" s="158">
        <v>16</v>
      </c>
      <c r="F52" s="159"/>
      <c r="G52" s="160"/>
      <c r="M52" s="161" t="s">
        <v>148</v>
      </c>
      <c r="O52" s="148"/>
    </row>
    <row r="53" spans="1:104" ht="22.5">
      <c r="A53" s="149">
        <v>16</v>
      </c>
      <c r="B53" s="150" t="s">
        <v>157</v>
      </c>
      <c r="C53" s="151" t="s">
        <v>158</v>
      </c>
      <c r="D53" s="152" t="s">
        <v>115</v>
      </c>
      <c r="E53" s="153">
        <v>53.96</v>
      </c>
      <c r="F53" s="154"/>
      <c r="G53" s="155">
        <f>E53*F53</f>
        <v>0</v>
      </c>
      <c r="O53" s="148">
        <v>2</v>
      </c>
      <c r="AA53" s="130">
        <v>1</v>
      </c>
      <c r="AB53" s="130">
        <v>1</v>
      </c>
      <c r="AC53" s="130">
        <v>1</v>
      </c>
      <c r="AZ53" s="130">
        <v>1</v>
      </c>
      <c r="BA53" s="130">
        <f>IF(AZ53=1,G53,0)</f>
        <v>0</v>
      </c>
      <c r="BB53" s="130">
        <f>IF(AZ53=2,G53,0)</f>
        <v>0</v>
      </c>
      <c r="BC53" s="130">
        <f>IF(AZ53=3,G53,0)</f>
        <v>0</v>
      </c>
      <c r="BD53" s="130">
        <f>IF(AZ53=4,G53,0)</f>
        <v>0</v>
      </c>
      <c r="BE53" s="130">
        <f>IF(AZ53=5,G53,0)</f>
        <v>0</v>
      </c>
      <c r="CZ53" s="130">
        <v>0.01038</v>
      </c>
    </row>
    <row r="54" spans="1:104" ht="15">
      <c r="A54" s="149">
        <v>17</v>
      </c>
      <c r="B54" s="150" t="s">
        <v>159</v>
      </c>
      <c r="C54" s="151" t="s">
        <v>160</v>
      </c>
      <c r="D54" s="152" t="s">
        <v>115</v>
      </c>
      <c r="E54" s="153">
        <v>120.67</v>
      </c>
      <c r="F54" s="154"/>
      <c r="G54" s="155">
        <f>E54*F54</f>
        <v>0</v>
      </c>
      <c r="O54" s="148">
        <v>2</v>
      </c>
      <c r="AA54" s="130">
        <v>1</v>
      </c>
      <c r="AB54" s="130">
        <v>1</v>
      </c>
      <c r="AC54" s="130">
        <v>1</v>
      </c>
      <c r="AZ54" s="130">
        <v>1</v>
      </c>
      <c r="BA54" s="130">
        <f>IF(AZ54=1,G54,0)</f>
        <v>0</v>
      </c>
      <c r="BB54" s="130">
        <f>IF(AZ54=2,G54,0)</f>
        <v>0</v>
      </c>
      <c r="BC54" s="130">
        <f>IF(AZ54=3,G54,0)</f>
        <v>0</v>
      </c>
      <c r="BD54" s="130">
        <f>IF(AZ54=4,G54,0)</f>
        <v>0</v>
      </c>
      <c r="BE54" s="130">
        <f>IF(AZ54=5,G54,0)</f>
        <v>0</v>
      </c>
      <c r="CZ54" s="130">
        <v>0.00425</v>
      </c>
    </row>
    <row r="55" spans="1:15" ht="15">
      <c r="A55" s="156"/>
      <c r="B55" s="157"/>
      <c r="C55" s="395" t="s">
        <v>161</v>
      </c>
      <c r="D55" s="396"/>
      <c r="E55" s="158">
        <v>120.67</v>
      </c>
      <c r="F55" s="159"/>
      <c r="G55" s="160"/>
      <c r="M55" s="161" t="s">
        <v>161</v>
      </c>
      <c r="O55" s="148"/>
    </row>
    <row r="56" spans="1:104" ht="15">
      <c r="A56" s="149">
        <v>18</v>
      </c>
      <c r="B56" s="150" t="s">
        <v>162</v>
      </c>
      <c r="C56" s="151" t="s">
        <v>163</v>
      </c>
      <c r="D56" s="152" t="s">
        <v>98</v>
      </c>
      <c r="E56" s="153">
        <v>0.368</v>
      </c>
      <c r="F56" s="154"/>
      <c r="G56" s="155">
        <f>E56*F56</f>
        <v>0</v>
      </c>
      <c r="O56" s="148">
        <v>2</v>
      </c>
      <c r="AA56" s="130">
        <v>1</v>
      </c>
      <c r="AB56" s="130">
        <v>1</v>
      </c>
      <c r="AC56" s="130">
        <v>1</v>
      </c>
      <c r="AZ56" s="130">
        <v>1</v>
      </c>
      <c r="BA56" s="130">
        <f>IF(AZ56=1,G56,0)</f>
        <v>0</v>
      </c>
      <c r="BB56" s="130">
        <f>IF(AZ56=2,G56,0)</f>
        <v>0</v>
      </c>
      <c r="BC56" s="130">
        <f>IF(AZ56=3,G56,0)</f>
        <v>0</v>
      </c>
      <c r="BD56" s="130">
        <f>IF(AZ56=4,G56,0)</f>
        <v>0</v>
      </c>
      <c r="BE56" s="130">
        <f>IF(AZ56=5,G56,0)</f>
        <v>0</v>
      </c>
      <c r="CZ56" s="130">
        <v>2.525</v>
      </c>
    </row>
    <row r="57" spans="1:15" ht="15">
      <c r="A57" s="156"/>
      <c r="B57" s="157"/>
      <c r="C57" s="395" t="s">
        <v>164</v>
      </c>
      <c r="D57" s="396"/>
      <c r="E57" s="158">
        <v>0.368</v>
      </c>
      <c r="F57" s="159"/>
      <c r="G57" s="160"/>
      <c r="M57" s="161" t="s">
        <v>164</v>
      </c>
      <c r="O57" s="148"/>
    </row>
    <row r="58" spans="1:104" ht="15">
      <c r="A58" s="149">
        <v>19</v>
      </c>
      <c r="B58" s="150" t="s">
        <v>165</v>
      </c>
      <c r="C58" s="151" t="s">
        <v>166</v>
      </c>
      <c r="D58" s="152" t="s">
        <v>98</v>
      </c>
      <c r="E58" s="153">
        <v>0.552</v>
      </c>
      <c r="F58" s="154"/>
      <c r="G58" s="155">
        <f>E58*F58</f>
        <v>0</v>
      </c>
      <c r="O58" s="148">
        <v>2</v>
      </c>
      <c r="AA58" s="130">
        <v>1</v>
      </c>
      <c r="AB58" s="130">
        <v>1</v>
      </c>
      <c r="AC58" s="130">
        <v>1</v>
      </c>
      <c r="AZ58" s="130">
        <v>1</v>
      </c>
      <c r="BA58" s="130">
        <f>IF(AZ58=1,G58,0)</f>
        <v>0</v>
      </c>
      <c r="BB58" s="130">
        <f>IF(AZ58=2,G58,0)</f>
        <v>0</v>
      </c>
      <c r="BC58" s="130">
        <f>IF(AZ58=3,G58,0)</f>
        <v>0</v>
      </c>
      <c r="BD58" s="130">
        <f>IF(AZ58=4,G58,0)</f>
        <v>0</v>
      </c>
      <c r="BE58" s="130">
        <f>IF(AZ58=5,G58,0)</f>
        <v>0</v>
      </c>
      <c r="CZ58" s="130">
        <v>2.525</v>
      </c>
    </row>
    <row r="59" spans="1:15" ht="15">
      <c r="A59" s="156"/>
      <c r="B59" s="157"/>
      <c r="C59" s="395" t="s">
        <v>167</v>
      </c>
      <c r="D59" s="396"/>
      <c r="E59" s="158">
        <v>0.552</v>
      </c>
      <c r="F59" s="159"/>
      <c r="G59" s="160"/>
      <c r="M59" s="161" t="s">
        <v>167</v>
      </c>
      <c r="O59" s="148"/>
    </row>
    <row r="60" spans="1:104" ht="15">
      <c r="A60" s="149">
        <v>20</v>
      </c>
      <c r="B60" s="150" t="s">
        <v>168</v>
      </c>
      <c r="C60" s="151" t="s">
        <v>169</v>
      </c>
      <c r="D60" s="152" t="s">
        <v>98</v>
      </c>
      <c r="E60" s="153">
        <v>0.55</v>
      </c>
      <c r="F60" s="154"/>
      <c r="G60" s="155">
        <f>E60*F60</f>
        <v>0</v>
      </c>
      <c r="O60" s="148">
        <v>2</v>
      </c>
      <c r="AA60" s="130">
        <v>1</v>
      </c>
      <c r="AB60" s="130">
        <v>1</v>
      </c>
      <c r="AC60" s="130">
        <v>1</v>
      </c>
      <c r="AZ60" s="130">
        <v>1</v>
      </c>
      <c r="BA60" s="130">
        <f>IF(AZ60=1,G60,0)</f>
        <v>0</v>
      </c>
      <c r="BB60" s="130">
        <f>IF(AZ60=2,G60,0)</f>
        <v>0</v>
      </c>
      <c r="BC60" s="130">
        <f>IF(AZ60=3,G60,0)</f>
        <v>0</v>
      </c>
      <c r="BD60" s="130">
        <f>IF(AZ60=4,G60,0)</f>
        <v>0</v>
      </c>
      <c r="BE60" s="130">
        <f>IF(AZ60=5,G60,0)</f>
        <v>0</v>
      </c>
      <c r="CZ60" s="130">
        <v>0</v>
      </c>
    </row>
    <row r="61" spans="1:104" ht="15">
      <c r="A61" s="149">
        <v>21</v>
      </c>
      <c r="B61" s="150" t="s">
        <v>170</v>
      </c>
      <c r="C61" s="151" t="s">
        <v>171</v>
      </c>
      <c r="D61" s="152" t="s">
        <v>98</v>
      </c>
      <c r="E61" s="153">
        <v>0.55</v>
      </c>
      <c r="F61" s="154"/>
      <c r="G61" s="155">
        <f>E61*F61</f>
        <v>0</v>
      </c>
      <c r="O61" s="148">
        <v>2</v>
      </c>
      <c r="AA61" s="130">
        <v>1</v>
      </c>
      <c r="AB61" s="130">
        <v>1</v>
      </c>
      <c r="AC61" s="130">
        <v>1</v>
      </c>
      <c r="AZ61" s="130">
        <v>1</v>
      </c>
      <c r="BA61" s="130">
        <f>IF(AZ61=1,G61,0)</f>
        <v>0</v>
      </c>
      <c r="BB61" s="130">
        <f>IF(AZ61=2,G61,0)</f>
        <v>0</v>
      </c>
      <c r="BC61" s="130">
        <f>IF(AZ61=3,G61,0)</f>
        <v>0</v>
      </c>
      <c r="BD61" s="130">
        <f>IF(AZ61=4,G61,0)</f>
        <v>0</v>
      </c>
      <c r="BE61" s="130">
        <f>IF(AZ61=5,G61,0)</f>
        <v>0</v>
      </c>
      <c r="CZ61" s="130">
        <v>0</v>
      </c>
    </row>
    <row r="62" spans="1:104" ht="15">
      <c r="A62" s="149">
        <v>22</v>
      </c>
      <c r="B62" s="150" t="s">
        <v>172</v>
      </c>
      <c r="C62" s="151" t="s">
        <v>173</v>
      </c>
      <c r="D62" s="152" t="s">
        <v>119</v>
      </c>
      <c r="E62" s="153">
        <v>0.0137</v>
      </c>
      <c r="F62" s="154"/>
      <c r="G62" s="155">
        <f>E62*F62</f>
        <v>0</v>
      </c>
      <c r="O62" s="148">
        <v>2</v>
      </c>
      <c r="AA62" s="130">
        <v>1</v>
      </c>
      <c r="AB62" s="130">
        <v>1</v>
      </c>
      <c r="AC62" s="130">
        <v>1</v>
      </c>
      <c r="AZ62" s="130">
        <v>1</v>
      </c>
      <c r="BA62" s="130">
        <f>IF(AZ62=1,G62,0)</f>
        <v>0</v>
      </c>
      <c r="BB62" s="130">
        <f>IF(AZ62=2,G62,0)</f>
        <v>0</v>
      </c>
      <c r="BC62" s="130">
        <f>IF(AZ62=3,G62,0)</f>
        <v>0</v>
      </c>
      <c r="BD62" s="130">
        <f>IF(AZ62=4,G62,0)</f>
        <v>0</v>
      </c>
      <c r="BE62" s="130">
        <f>IF(AZ62=5,G62,0)</f>
        <v>0</v>
      </c>
      <c r="CZ62" s="130">
        <v>1.06625</v>
      </c>
    </row>
    <row r="63" spans="1:15" ht="15">
      <c r="A63" s="156"/>
      <c r="B63" s="157"/>
      <c r="C63" s="395" t="s">
        <v>174</v>
      </c>
      <c r="D63" s="396"/>
      <c r="E63" s="158">
        <v>0.0137</v>
      </c>
      <c r="F63" s="159"/>
      <c r="G63" s="160"/>
      <c r="M63" s="161" t="s">
        <v>174</v>
      </c>
      <c r="O63" s="148"/>
    </row>
    <row r="64" spans="1:104" ht="22.5">
      <c r="A64" s="149">
        <v>23</v>
      </c>
      <c r="B64" s="150" t="s">
        <v>175</v>
      </c>
      <c r="C64" s="151" t="s">
        <v>176</v>
      </c>
      <c r="D64" s="152" t="s">
        <v>153</v>
      </c>
      <c r="E64" s="153">
        <v>5</v>
      </c>
      <c r="F64" s="154"/>
      <c r="G64" s="155">
        <f>E64*F64</f>
        <v>0</v>
      </c>
      <c r="O64" s="148">
        <v>2</v>
      </c>
      <c r="AA64" s="130">
        <v>12</v>
      </c>
      <c r="AB64" s="130">
        <v>0</v>
      </c>
      <c r="AC64" s="130">
        <v>4</v>
      </c>
      <c r="AZ64" s="130">
        <v>1</v>
      </c>
      <c r="BA64" s="130">
        <f>IF(AZ64=1,G64,0)</f>
        <v>0</v>
      </c>
      <c r="BB64" s="130">
        <f>IF(AZ64=2,G64,0)</f>
        <v>0</v>
      </c>
      <c r="BC64" s="130">
        <f>IF(AZ64=3,G64,0)</f>
        <v>0</v>
      </c>
      <c r="BD64" s="130">
        <f>IF(AZ64=4,G64,0)</f>
        <v>0</v>
      </c>
      <c r="BE64" s="130">
        <f>IF(AZ64=5,G64,0)</f>
        <v>0</v>
      </c>
      <c r="CZ64" s="130">
        <v>0.02</v>
      </c>
    </row>
    <row r="65" spans="1:15" ht="15">
      <c r="A65" s="156"/>
      <c r="B65" s="157"/>
      <c r="C65" s="395" t="s">
        <v>177</v>
      </c>
      <c r="D65" s="396"/>
      <c r="E65" s="158">
        <v>5</v>
      </c>
      <c r="F65" s="159"/>
      <c r="G65" s="160"/>
      <c r="M65" s="161">
        <v>5</v>
      </c>
      <c r="O65" s="148"/>
    </row>
    <row r="66" spans="1:57" ht="15">
      <c r="A66" s="162"/>
      <c r="B66" s="163" t="s">
        <v>120</v>
      </c>
      <c r="C66" s="164" t="str">
        <f>CONCATENATE(B45," ",C45)</f>
        <v>6 Úpravy povrchu, podlahy</v>
      </c>
      <c r="D66" s="162"/>
      <c r="E66" s="165"/>
      <c r="F66" s="166"/>
      <c r="G66" s="167">
        <f>SUM(G45:G65)</f>
        <v>0</v>
      </c>
      <c r="O66" s="148">
        <v>4</v>
      </c>
      <c r="BA66" s="168">
        <f>SUM(BA45:BA65)</f>
        <v>0</v>
      </c>
      <c r="BB66" s="168">
        <f>SUM(BB45:BB65)</f>
        <v>0</v>
      </c>
      <c r="BC66" s="168">
        <f>SUM(BC45:BC65)</f>
        <v>0</v>
      </c>
      <c r="BD66" s="168">
        <f>SUM(BD45:BD65)</f>
        <v>0</v>
      </c>
      <c r="BE66" s="168">
        <f>SUM(BE45:BE65)</f>
        <v>0</v>
      </c>
    </row>
    <row r="67" spans="1:15" ht="15">
      <c r="A67" s="142" t="s">
        <v>93</v>
      </c>
      <c r="B67" s="143" t="s">
        <v>178</v>
      </c>
      <c r="C67" s="144" t="s">
        <v>179</v>
      </c>
      <c r="D67" s="145"/>
      <c r="E67" s="146"/>
      <c r="F67" s="169"/>
      <c r="G67" s="147"/>
      <c r="O67" s="148">
        <v>1</v>
      </c>
    </row>
    <row r="68" spans="1:104" ht="15">
      <c r="A68" s="149">
        <v>24</v>
      </c>
      <c r="B68" s="150" t="s">
        <v>180</v>
      </c>
      <c r="C68" s="151" t="s">
        <v>181</v>
      </c>
      <c r="D68" s="152" t="s">
        <v>115</v>
      </c>
      <c r="E68" s="153">
        <v>48</v>
      </c>
      <c r="F68" s="154"/>
      <c r="G68" s="155">
        <f>E68*F68</f>
        <v>0</v>
      </c>
      <c r="O68" s="148">
        <v>2</v>
      </c>
      <c r="AA68" s="130">
        <v>1</v>
      </c>
      <c r="AB68" s="130">
        <v>1</v>
      </c>
      <c r="AC68" s="130">
        <v>1</v>
      </c>
      <c r="AZ68" s="130">
        <v>1</v>
      </c>
      <c r="BA68" s="130">
        <f>IF(AZ68=1,G68,0)</f>
        <v>0</v>
      </c>
      <c r="BB68" s="130">
        <f>IF(AZ68=2,G68,0)</f>
        <v>0</v>
      </c>
      <c r="BC68" s="130">
        <f>IF(AZ68=3,G68,0)</f>
        <v>0</v>
      </c>
      <c r="BD68" s="130">
        <f>IF(AZ68=4,G68,0)</f>
        <v>0</v>
      </c>
      <c r="BE68" s="130">
        <f>IF(AZ68=5,G68,0)</f>
        <v>0</v>
      </c>
      <c r="CZ68" s="130">
        <v>0.00158</v>
      </c>
    </row>
    <row r="69" spans="1:15" ht="15">
      <c r="A69" s="156"/>
      <c r="B69" s="157"/>
      <c r="C69" s="395" t="s">
        <v>182</v>
      </c>
      <c r="D69" s="396"/>
      <c r="E69" s="158">
        <v>48</v>
      </c>
      <c r="F69" s="159"/>
      <c r="G69" s="160"/>
      <c r="M69" s="161" t="s">
        <v>182</v>
      </c>
      <c r="O69" s="148"/>
    </row>
    <row r="70" spans="1:104" ht="15">
      <c r="A70" s="149">
        <v>25</v>
      </c>
      <c r="B70" s="150" t="s">
        <v>183</v>
      </c>
      <c r="C70" s="151" t="s">
        <v>184</v>
      </c>
      <c r="D70" s="152" t="s">
        <v>98</v>
      </c>
      <c r="E70" s="153">
        <v>72.864</v>
      </c>
      <c r="F70" s="154"/>
      <c r="G70" s="155">
        <f>E70*F70</f>
        <v>0</v>
      </c>
      <c r="O70" s="148">
        <v>2</v>
      </c>
      <c r="AA70" s="130">
        <v>1</v>
      </c>
      <c r="AB70" s="130">
        <v>1</v>
      </c>
      <c r="AC70" s="130">
        <v>1</v>
      </c>
      <c r="AZ70" s="130">
        <v>1</v>
      </c>
      <c r="BA70" s="130">
        <f>IF(AZ70=1,G70,0)</f>
        <v>0</v>
      </c>
      <c r="BB70" s="130">
        <f>IF(AZ70=2,G70,0)</f>
        <v>0</v>
      </c>
      <c r="BC70" s="130">
        <f>IF(AZ70=3,G70,0)</f>
        <v>0</v>
      </c>
      <c r="BD70" s="130">
        <f>IF(AZ70=4,G70,0)</f>
        <v>0</v>
      </c>
      <c r="BE70" s="130">
        <f>IF(AZ70=5,G70,0)</f>
        <v>0</v>
      </c>
      <c r="CZ70" s="130">
        <v>0.00956</v>
      </c>
    </row>
    <row r="71" spans="1:15" ht="15">
      <c r="A71" s="156"/>
      <c r="B71" s="157"/>
      <c r="C71" s="395" t="s">
        <v>185</v>
      </c>
      <c r="D71" s="396"/>
      <c r="E71" s="158">
        <v>72.864</v>
      </c>
      <c r="F71" s="159"/>
      <c r="G71" s="160"/>
      <c r="M71" s="161" t="s">
        <v>185</v>
      </c>
      <c r="O71" s="148"/>
    </row>
    <row r="72" spans="1:104" ht="15">
      <c r="A72" s="149">
        <v>26</v>
      </c>
      <c r="B72" s="150" t="s">
        <v>186</v>
      </c>
      <c r="C72" s="151" t="s">
        <v>187</v>
      </c>
      <c r="D72" s="152" t="s">
        <v>98</v>
      </c>
      <c r="E72" s="153">
        <v>72.86</v>
      </c>
      <c r="F72" s="154"/>
      <c r="G72" s="155">
        <f>E72*F72</f>
        <v>0</v>
      </c>
      <c r="O72" s="148">
        <v>2</v>
      </c>
      <c r="AA72" s="130">
        <v>1</v>
      </c>
      <c r="AB72" s="130">
        <v>1</v>
      </c>
      <c r="AC72" s="130">
        <v>1</v>
      </c>
      <c r="AZ72" s="130">
        <v>1</v>
      </c>
      <c r="BA72" s="130">
        <f>IF(AZ72=1,G72,0)</f>
        <v>0</v>
      </c>
      <c r="BB72" s="130">
        <f>IF(AZ72=2,G72,0)</f>
        <v>0</v>
      </c>
      <c r="BC72" s="130">
        <f>IF(AZ72=3,G72,0)</f>
        <v>0</v>
      </c>
      <c r="BD72" s="130">
        <f>IF(AZ72=4,G72,0)</f>
        <v>0</v>
      </c>
      <c r="BE72" s="130">
        <f>IF(AZ72=5,G72,0)</f>
        <v>0</v>
      </c>
      <c r="CZ72" s="130">
        <v>0.0002</v>
      </c>
    </row>
    <row r="73" spans="1:15" ht="15">
      <c r="A73" s="156"/>
      <c r="B73" s="157"/>
      <c r="C73" s="395" t="s">
        <v>188</v>
      </c>
      <c r="D73" s="396"/>
      <c r="E73" s="158">
        <v>72.86</v>
      </c>
      <c r="F73" s="159"/>
      <c r="G73" s="160"/>
      <c r="M73" s="161" t="s">
        <v>188</v>
      </c>
      <c r="O73" s="148"/>
    </row>
    <row r="74" spans="1:15" ht="15">
      <c r="A74" s="156"/>
      <c r="B74" s="157"/>
      <c r="C74" s="395" t="s">
        <v>189</v>
      </c>
      <c r="D74" s="396"/>
      <c r="E74" s="158">
        <v>0</v>
      </c>
      <c r="F74" s="159"/>
      <c r="G74" s="160"/>
      <c r="M74" s="161"/>
      <c r="O74" s="148"/>
    </row>
    <row r="75" spans="1:104" ht="15">
      <c r="A75" s="149">
        <v>27</v>
      </c>
      <c r="B75" s="150" t="s">
        <v>190</v>
      </c>
      <c r="C75" s="151" t="s">
        <v>191</v>
      </c>
      <c r="D75" s="152" t="s">
        <v>98</v>
      </c>
      <c r="E75" s="153">
        <v>72.86</v>
      </c>
      <c r="F75" s="154"/>
      <c r="G75" s="155">
        <f>E75*F75</f>
        <v>0</v>
      </c>
      <c r="O75" s="148">
        <v>2</v>
      </c>
      <c r="AA75" s="130">
        <v>1</v>
      </c>
      <c r="AB75" s="130">
        <v>1</v>
      </c>
      <c r="AC75" s="130">
        <v>1</v>
      </c>
      <c r="AZ75" s="130">
        <v>1</v>
      </c>
      <c r="BA75" s="130">
        <f>IF(AZ75=1,G75,0)</f>
        <v>0</v>
      </c>
      <c r="BB75" s="130">
        <f>IF(AZ75=2,G75,0)</f>
        <v>0</v>
      </c>
      <c r="BC75" s="130">
        <f>IF(AZ75=3,G75,0)</f>
        <v>0</v>
      </c>
      <c r="BD75" s="130">
        <f>IF(AZ75=4,G75,0)</f>
        <v>0</v>
      </c>
      <c r="BE75" s="130">
        <f>IF(AZ75=5,G75,0)</f>
        <v>0</v>
      </c>
      <c r="CZ75" s="130">
        <v>0</v>
      </c>
    </row>
    <row r="76" spans="1:15" ht="15">
      <c r="A76" s="156"/>
      <c r="B76" s="157"/>
      <c r="C76" s="395" t="s">
        <v>188</v>
      </c>
      <c r="D76" s="396"/>
      <c r="E76" s="158">
        <v>72.86</v>
      </c>
      <c r="F76" s="159"/>
      <c r="G76" s="160"/>
      <c r="M76" s="161" t="s">
        <v>188</v>
      </c>
      <c r="O76" s="148"/>
    </row>
    <row r="77" spans="1:104" ht="15">
      <c r="A77" s="149">
        <v>28</v>
      </c>
      <c r="B77" s="150" t="s">
        <v>192</v>
      </c>
      <c r="C77" s="151" t="s">
        <v>193</v>
      </c>
      <c r="D77" s="152" t="s">
        <v>115</v>
      </c>
      <c r="E77" s="153">
        <v>33.12</v>
      </c>
      <c r="F77" s="154"/>
      <c r="G77" s="155">
        <f>E77*F77</f>
        <v>0</v>
      </c>
      <c r="O77" s="148">
        <v>2</v>
      </c>
      <c r="AA77" s="130">
        <v>1</v>
      </c>
      <c r="AB77" s="130">
        <v>1</v>
      </c>
      <c r="AC77" s="130">
        <v>1</v>
      </c>
      <c r="AZ77" s="130">
        <v>1</v>
      </c>
      <c r="BA77" s="130">
        <f>IF(AZ77=1,G77,0)</f>
        <v>0</v>
      </c>
      <c r="BB77" s="130">
        <f>IF(AZ77=2,G77,0)</f>
        <v>0</v>
      </c>
      <c r="BC77" s="130">
        <f>IF(AZ77=3,G77,0)</f>
        <v>0</v>
      </c>
      <c r="BD77" s="130">
        <f>IF(AZ77=4,G77,0)</f>
        <v>0</v>
      </c>
      <c r="BE77" s="130">
        <f>IF(AZ77=5,G77,0)</f>
        <v>0</v>
      </c>
      <c r="CZ77" s="130">
        <v>0.01691</v>
      </c>
    </row>
    <row r="78" spans="1:15" ht="15">
      <c r="A78" s="156"/>
      <c r="B78" s="157"/>
      <c r="C78" s="395" t="s">
        <v>194</v>
      </c>
      <c r="D78" s="396"/>
      <c r="E78" s="158">
        <v>33.12</v>
      </c>
      <c r="F78" s="159"/>
      <c r="G78" s="160"/>
      <c r="M78" s="161" t="s">
        <v>194</v>
      </c>
      <c r="O78" s="148"/>
    </row>
    <row r="79" spans="1:104" ht="15">
      <c r="A79" s="149">
        <v>29</v>
      </c>
      <c r="B79" s="150" t="s">
        <v>195</v>
      </c>
      <c r="C79" s="151" t="s">
        <v>196</v>
      </c>
      <c r="D79" s="152" t="s">
        <v>115</v>
      </c>
      <c r="E79" s="153">
        <v>33.12</v>
      </c>
      <c r="F79" s="154"/>
      <c r="G79" s="155">
        <f>E79*F79</f>
        <v>0</v>
      </c>
      <c r="O79" s="148">
        <v>2</v>
      </c>
      <c r="AA79" s="130">
        <v>1</v>
      </c>
      <c r="AB79" s="130">
        <v>1</v>
      </c>
      <c r="AC79" s="130">
        <v>1</v>
      </c>
      <c r="AZ79" s="130">
        <v>1</v>
      </c>
      <c r="BA79" s="130">
        <f>IF(AZ79=1,G79,0)</f>
        <v>0</v>
      </c>
      <c r="BB79" s="130">
        <f>IF(AZ79=2,G79,0)</f>
        <v>0</v>
      </c>
      <c r="BC79" s="130">
        <f>IF(AZ79=3,G79,0)</f>
        <v>0</v>
      </c>
      <c r="BD79" s="130">
        <f>IF(AZ79=4,G79,0)</f>
        <v>0</v>
      </c>
      <c r="BE79" s="130">
        <f>IF(AZ79=5,G79,0)</f>
        <v>0</v>
      </c>
      <c r="CZ79" s="130">
        <v>0.0004</v>
      </c>
    </row>
    <row r="80" spans="1:15" ht="15">
      <c r="A80" s="156"/>
      <c r="B80" s="157"/>
      <c r="C80" s="395" t="s">
        <v>197</v>
      </c>
      <c r="D80" s="396"/>
      <c r="E80" s="158">
        <v>33.12</v>
      </c>
      <c r="F80" s="159"/>
      <c r="G80" s="160"/>
      <c r="M80" s="161" t="s">
        <v>197</v>
      </c>
      <c r="O80" s="148"/>
    </row>
    <row r="81" spans="1:104" ht="15">
      <c r="A81" s="149">
        <v>30</v>
      </c>
      <c r="B81" s="150" t="s">
        <v>198</v>
      </c>
      <c r="C81" s="151" t="s">
        <v>199</v>
      </c>
      <c r="D81" s="152" t="s">
        <v>115</v>
      </c>
      <c r="E81" s="153">
        <v>33.12</v>
      </c>
      <c r="F81" s="154"/>
      <c r="G81" s="155">
        <f>E81*F81</f>
        <v>0</v>
      </c>
      <c r="O81" s="148">
        <v>2</v>
      </c>
      <c r="AA81" s="130">
        <v>1</v>
      </c>
      <c r="AB81" s="130">
        <v>1</v>
      </c>
      <c r="AC81" s="130">
        <v>1</v>
      </c>
      <c r="AZ81" s="130">
        <v>1</v>
      </c>
      <c r="BA81" s="130">
        <f>IF(AZ81=1,G81,0)</f>
        <v>0</v>
      </c>
      <c r="BB81" s="130">
        <f>IF(AZ81=2,G81,0)</f>
        <v>0</v>
      </c>
      <c r="BC81" s="130">
        <f>IF(AZ81=3,G81,0)</f>
        <v>0</v>
      </c>
      <c r="BD81" s="130">
        <f>IF(AZ81=4,G81,0)</f>
        <v>0</v>
      </c>
      <c r="BE81" s="130">
        <f>IF(AZ81=5,G81,0)</f>
        <v>0</v>
      </c>
      <c r="CZ81" s="130">
        <v>0</v>
      </c>
    </row>
    <row r="82" spans="1:15" ht="15">
      <c r="A82" s="156"/>
      <c r="B82" s="157"/>
      <c r="C82" s="395" t="s">
        <v>197</v>
      </c>
      <c r="D82" s="396"/>
      <c r="E82" s="158">
        <v>33.12</v>
      </c>
      <c r="F82" s="159"/>
      <c r="G82" s="160"/>
      <c r="M82" s="161" t="s">
        <v>197</v>
      </c>
      <c r="O82" s="148"/>
    </row>
    <row r="83" spans="1:57" ht="15">
      <c r="A83" s="162"/>
      <c r="B83" s="163" t="s">
        <v>120</v>
      </c>
      <c r="C83" s="164" t="str">
        <f>CONCATENATE(B67," ",C67)</f>
        <v>94 Lešení a stavební výtahy</v>
      </c>
      <c r="D83" s="162"/>
      <c r="E83" s="165"/>
      <c r="F83" s="166"/>
      <c r="G83" s="167">
        <f>SUM(G67:G82)</f>
        <v>0</v>
      </c>
      <c r="O83" s="148">
        <v>4</v>
      </c>
      <c r="BA83" s="168">
        <f>SUM(BA67:BA82)</f>
        <v>0</v>
      </c>
      <c r="BB83" s="168">
        <f>SUM(BB67:BB82)</f>
        <v>0</v>
      </c>
      <c r="BC83" s="168">
        <f>SUM(BC67:BC82)</f>
        <v>0</v>
      </c>
      <c r="BD83" s="168">
        <f>SUM(BD67:BD82)</f>
        <v>0</v>
      </c>
      <c r="BE83" s="168">
        <f>SUM(BE67:BE82)</f>
        <v>0</v>
      </c>
    </row>
    <row r="84" spans="1:15" ht="15">
      <c r="A84" s="142" t="s">
        <v>93</v>
      </c>
      <c r="B84" s="143" t="s">
        <v>200</v>
      </c>
      <c r="C84" s="144" t="s">
        <v>201</v>
      </c>
      <c r="D84" s="145"/>
      <c r="E84" s="146"/>
      <c r="F84" s="169"/>
      <c r="G84" s="147"/>
      <c r="O84" s="148">
        <v>1</v>
      </c>
    </row>
    <row r="85" spans="1:104" ht="15">
      <c r="A85" s="149">
        <v>31</v>
      </c>
      <c r="B85" s="150" t="s">
        <v>202</v>
      </c>
      <c r="C85" s="151" t="s">
        <v>203</v>
      </c>
      <c r="D85" s="152" t="s">
        <v>115</v>
      </c>
      <c r="E85" s="153">
        <v>20</v>
      </c>
      <c r="F85" s="154"/>
      <c r="G85" s="155">
        <f>E85*F85</f>
        <v>0</v>
      </c>
      <c r="O85" s="148">
        <v>2</v>
      </c>
      <c r="AA85" s="130">
        <v>1</v>
      </c>
      <c r="AB85" s="130">
        <v>1</v>
      </c>
      <c r="AC85" s="130">
        <v>1</v>
      </c>
      <c r="AZ85" s="130">
        <v>1</v>
      </c>
      <c r="BA85" s="130">
        <f>IF(AZ85=1,G85,0)</f>
        <v>0</v>
      </c>
      <c r="BB85" s="130">
        <f>IF(AZ85=2,G85,0)</f>
        <v>0</v>
      </c>
      <c r="BC85" s="130">
        <f>IF(AZ85=3,G85,0)</f>
        <v>0</v>
      </c>
      <c r="BD85" s="130">
        <f>IF(AZ85=4,G85,0)</f>
        <v>0</v>
      </c>
      <c r="BE85" s="130">
        <f>IF(AZ85=5,G85,0)</f>
        <v>0</v>
      </c>
      <c r="CZ85" s="130">
        <v>4E-05</v>
      </c>
    </row>
    <row r="86" spans="1:15" ht="15">
      <c r="A86" s="156"/>
      <c r="B86" s="157"/>
      <c r="C86" s="395" t="s">
        <v>204</v>
      </c>
      <c r="D86" s="396"/>
      <c r="E86" s="158">
        <v>20</v>
      </c>
      <c r="F86" s="159"/>
      <c r="G86" s="160"/>
      <c r="M86" s="161" t="s">
        <v>204</v>
      </c>
      <c r="O86" s="148"/>
    </row>
    <row r="87" spans="1:104" ht="15">
      <c r="A87" s="149">
        <v>32</v>
      </c>
      <c r="B87" s="150" t="s">
        <v>205</v>
      </c>
      <c r="C87" s="151" t="s">
        <v>206</v>
      </c>
      <c r="D87" s="152" t="s">
        <v>115</v>
      </c>
      <c r="E87" s="153">
        <v>2500</v>
      </c>
      <c r="F87" s="154"/>
      <c r="G87" s="155">
        <f>E87*F87</f>
        <v>0</v>
      </c>
      <c r="O87" s="148">
        <v>2</v>
      </c>
      <c r="AA87" s="130">
        <v>1</v>
      </c>
      <c r="AB87" s="130">
        <v>1</v>
      </c>
      <c r="AC87" s="130">
        <v>1</v>
      </c>
      <c r="AZ87" s="130">
        <v>1</v>
      </c>
      <c r="BA87" s="130">
        <f>IF(AZ87=1,G87,0)</f>
        <v>0</v>
      </c>
      <c r="BB87" s="130">
        <f>IF(AZ87=2,G87,0)</f>
        <v>0</v>
      </c>
      <c r="BC87" s="130">
        <f>IF(AZ87=3,G87,0)</f>
        <v>0</v>
      </c>
      <c r="BD87" s="130">
        <f>IF(AZ87=4,G87,0)</f>
        <v>0</v>
      </c>
      <c r="BE87" s="130">
        <f>IF(AZ87=5,G87,0)</f>
        <v>0</v>
      </c>
      <c r="CZ87" s="130">
        <v>0</v>
      </c>
    </row>
    <row r="88" spans="1:15" ht="15">
      <c r="A88" s="156"/>
      <c r="B88" s="157"/>
      <c r="C88" s="395" t="s">
        <v>207</v>
      </c>
      <c r="D88" s="396"/>
      <c r="E88" s="158">
        <v>2500</v>
      </c>
      <c r="F88" s="159"/>
      <c r="G88" s="160"/>
      <c r="M88" s="161" t="s">
        <v>207</v>
      </c>
      <c r="O88" s="148"/>
    </row>
    <row r="89" spans="1:104" ht="15">
      <c r="A89" s="149">
        <v>33</v>
      </c>
      <c r="B89" s="150" t="s">
        <v>208</v>
      </c>
      <c r="C89" s="151" t="s">
        <v>618</v>
      </c>
      <c r="D89" s="152" t="s">
        <v>209</v>
      </c>
      <c r="E89" s="153">
        <v>1</v>
      </c>
      <c r="F89" s="154"/>
      <c r="G89" s="155">
        <f>E89*F89</f>
        <v>0</v>
      </c>
      <c r="O89" s="148">
        <v>2</v>
      </c>
      <c r="AA89" s="130">
        <v>12</v>
      </c>
      <c r="AB89" s="130">
        <v>0</v>
      </c>
      <c r="AC89" s="130">
        <v>5</v>
      </c>
      <c r="AZ89" s="130">
        <v>1</v>
      </c>
      <c r="BA89" s="130">
        <f>IF(AZ89=1,G89,0)</f>
        <v>0</v>
      </c>
      <c r="BB89" s="130">
        <f>IF(AZ89=2,G89,0)</f>
        <v>0</v>
      </c>
      <c r="BC89" s="130">
        <f>IF(AZ89=3,G89,0)</f>
        <v>0</v>
      </c>
      <c r="BD89" s="130">
        <f>IF(AZ89=4,G89,0)</f>
        <v>0</v>
      </c>
      <c r="BE89" s="130">
        <f>IF(AZ89=5,G89,0)</f>
        <v>0</v>
      </c>
      <c r="CZ89" s="130">
        <v>0</v>
      </c>
    </row>
    <row r="90" spans="1:104" ht="15">
      <c r="A90" s="149">
        <v>34</v>
      </c>
      <c r="B90" s="150" t="s">
        <v>210</v>
      </c>
      <c r="C90" s="151" t="s">
        <v>211</v>
      </c>
      <c r="D90" s="152" t="s">
        <v>212</v>
      </c>
      <c r="E90" s="153">
        <v>5</v>
      </c>
      <c r="F90" s="154"/>
      <c r="G90" s="155">
        <f>E90*F90</f>
        <v>0</v>
      </c>
      <c r="O90" s="148">
        <v>2</v>
      </c>
      <c r="AA90" s="130">
        <v>12</v>
      </c>
      <c r="AB90" s="130">
        <v>0</v>
      </c>
      <c r="AC90" s="130">
        <v>6</v>
      </c>
      <c r="AZ90" s="130">
        <v>1</v>
      </c>
      <c r="BA90" s="130">
        <f>IF(AZ90=1,G90,0)</f>
        <v>0</v>
      </c>
      <c r="BB90" s="130">
        <f>IF(AZ90=2,G90,0)</f>
        <v>0</v>
      </c>
      <c r="BC90" s="130">
        <f>IF(AZ90=3,G90,0)</f>
        <v>0</v>
      </c>
      <c r="BD90" s="130">
        <f>IF(AZ90=4,G90,0)</f>
        <v>0</v>
      </c>
      <c r="BE90" s="130">
        <f>IF(AZ90=5,G90,0)</f>
        <v>0</v>
      </c>
      <c r="CZ90" s="130">
        <v>0</v>
      </c>
    </row>
    <row r="91" spans="1:104" ht="15">
      <c r="A91" s="149">
        <v>35</v>
      </c>
      <c r="B91" s="150" t="s">
        <v>213</v>
      </c>
      <c r="C91" s="151" t="s">
        <v>214</v>
      </c>
      <c r="D91" s="152" t="s">
        <v>115</v>
      </c>
      <c r="E91" s="153">
        <v>250</v>
      </c>
      <c r="F91" s="154"/>
      <c r="G91" s="155">
        <f>E91*F91</f>
        <v>0</v>
      </c>
      <c r="O91" s="148">
        <v>2</v>
      </c>
      <c r="AA91" s="130">
        <v>12</v>
      </c>
      <c r="AB91" s="130">
        <v>0</v>
      </c>
      <c r="AC91" s="130">
        <v>48</v>
      </c>
      <c r="AZ91" s="130">
        <v>1</v>
      </c>
      <c r="BA91" s="130">
        <f>IF(AZ91=1,G91,0)</f>
        <v>0</v>
      </c>
      <c r="BB91" s="130">
        <f>IF(AZ91=2,G91,0)</f>
        <v>0</v>
      </c>
      <c r="BC91" s="130">
        <f>IF(AZ91=3,G91,0)</f>
        <v>0</v>
      </c>
      <c r="BD91" s="130">
        <f>IF(AZ91=4,G91,0)</f>
        <v>0</v>
      </c>
      <c r="BE91" s="130">
        <f>IF(AZ91=5,G91,0)</f>
        <v>0</v>
      </c>
      <c r="CZ91" s="130">
        <v>0</v>
      </c>
    </row>
    <row r="92" spans="1:15" ht="15">
      <c r="A92" s="156"/>
      <c r="B92" s="157"/>
      <c r="C92" s="395" t="s">
        <v>215</v>
      </c>
      <c r="D92" s="396"/>
      <c r="E92" s="158">
        <v>250</v>
      </c>
      <c r="F92" s="159"/>
      <c r="G92" s="160"/>
      <c r="M92" s="161" t="s">
        <v>215</v>
      </c>
      <c r="O92" s="148"/>
    </row>
    <row r="93" spans="1:104" ht="15">
      <c r="A93" s="149">
        <v>36</v>
      </c>
      <c r="B93" s="150" t="s">
        <v>216</v>
      </c>
      <c r="C93" s="151" t="s">
        <v>217</v>
      </c>
      <c r="D93" s="152" t="s">
        <v>218</v>
      </c>
      <c r="E93" s="153">
        <v>100</v>
      </c>
      <c r="F93" s="154"/>
      <c r="G93" s="155">
        <f>E93*F93</f>
        <v>0</v>
      </c>
      <c r="O93" s="148">
        <v>2</v>
      </c>
      <c r="AA93" s="130">
        <v>12</v>
      </c>
      <c r="AB93" s="130">
        <v>0</v>
      </c>
      <c r="AC93" s="130">
        <v>56</v>
      </c>
      <c r="AZ93" s="130">
        <v>1</v>
      </c>
      <c r="BA93" s="130">
        <f>IF(AZ93=1,G93,0)</f>
        <v>0</v>
      </c>
      <c r="BB93" s="130">
        <f>IF(AZ93=2,G93,0)</f>
        <v>0</v>
      </c>
      <c r="BC93" s="130">
        <f>IF(AZ93=3,G93,0)</f>
        <v>0</v>
      </c>
      <c r="BD93" s="130">
        <f>IF(AZ93=4,G93,0)</f>
        <v>0</v>
      </c>
      <c r="BE93" s="130">
        <f>IF(AZ93=5,G93,0)</f>
        <v>0</v>
      </c>
      <c r="CZ93" s="130">
        <v>0</v>
      </c>
    </row>
    <row r="94" spans="1:57" ht="15">
      <c r="A94" s="162"/>
      <c r="B94" s="163" t="s">
        <v>120</v>
      </c>
      <c r="C94" s="164" t="str">
        <f>CONCATENATE(B84," ",C84)</f>
        <v>95 Dokončovací konstrukce na pozemních stavbách</v>
      </c>
      <c r="D94" s="162"/>
      <c r="E94" s="165"/>
      <c r="F94" s="166"/>
      <c r="G94" s="167">
        <f>SUM(G84:G93)</f>
        <v>0</v>
      </c>
      <c r="O94" s="148">
        <v>4</v>
      </c>
      <c r="BA94" s="168">
        <f>SUM(BA84:BA93)</f>
        <v>0</v>
      </c>
      <c r="BB94" s="168">
        <f>SUM(BB84:BB93)</f>
        <v>0</v>
      </c>
      <c r="BC94" s="168">
        <f>SUM(BC84:BC93)</f>
        <v>0</v>
      </c>
      <c r="BD94" s="168">
        <f>SUM(BD84:BD93)</f>
        <v>0</v>
      </c>
      <c r="BE94" s="168">
        <f>SUM(BE84:BE93)</f>
        <v>0</v>
      </c>
    </row>
    <row r="95" spans="1:15" ht="15">
      <c r="A95" s="142" t="s">
        <v>93</v>
      </c>
      <c r="B95" s="143" t="s">
        <v>219</v>
      </c>
      <c r="C95" s="144" t="s">
        <v>220</v>
      </c>
      <c r="D95" s="145"/>
      <c r="E95" s="146"/>
      <c r="F95" s="169"/>
      <c r="G95" s="147"/>
      <c r="O95" s="148">
        <v>1</v>
      </c>
    </row>
    <row r="96" spans="1:104" ht="15">
      <c r="A96" s="149">
        <v>37</v>
      </c>
      <c r="B96" s="150" t="s">
        <v>221</v>
      </c>
      <c r="C96" s="151" t="s">
        <v>222</v>
      </c>
      <c r="D96" s="152" t="s">
        <v>98</v>
      </c>
      <c r="E96" s="153">
        <v>0.368</v>
      </c>
      <c r="F96" s="154"/>
      <c r="G96" s="155">
        <f>E96*F96</f>
        <v>0</v>
      </c>
      <c r="O96" s="148">
        <v>2</v>
      </c>
      <c r="AA96" s="130">
        <v>1</v>
      </c>
      <c r="AB96" s="130">
        <v>1</v>
      </c>
      <c r="AC96" s="130">
        <v>1</v>
      </c>
      <c r="AZ96" s="130">
        <v>1</v>
      </c>
      <c r="BA96" s="130">
        <f>IF(AZ96=1,G96,0)</f>
        <v>0</v>
      </c>
      <c r="BB96" s="130">
        <f>IF(AZ96=2,G96,0)</f>
        <v>0</v>
      </c>
      <c r="BC96" s="130">
        <f>IF(AZ96=3,G96,0)</f>
        <v>0</v>
      </c>
      <c r="BD96" s="130">
        <f>IF(AZ96=4,G96,0)</f>
        <v>0</v>
      </c>
      <c r="BE96" s="130">
        <f>IF(AZ96=5,G96,0)</f>
        <v>0</v>
      </c>
      <c r="CZ96" s="130">
        <v>0</v>
      </c>
    </row>
    <row r="97" spans="1:15" ht="15">
      <c r="A97" s="156"/>
      <c r="B97" s="157"/>
      <c r="C97" s="395" t="s">
        <v>223</v>
      </c>
      <c r="D97" s="396"/>
      <c r="E97" s="158">
        <v>0.368</v>
      </c>
      <c r="F97" s="159"/>
      <c r="G97" s="160"/>
      <c r="M97" s="161" t="s">
        <v>223</v>
      </c>
      <c r="O97" s="148"/>
    </row>
    <row r="98" spans="1:104" ht="22.5">
      <c r="A98" s="149">
        <v>38</v>
      </c>
      <c r="B98" s="150" t="s">
        <v>224</v>
      </c>
      <c r="C98" s="151" t="s">
        <v>225</v>
      </c>
      <c r="D98" s="152" t="s">
        <v>98</v>
      </c>
      <c r="E98" s="153">
        <v>0.552</v>
      </c>
      <c r="F98" s="154"/>
      <c r="G98" s="155">
        <f>E98*F98</f>
        <v>0</v>
      </c>
      <c r="O98" s="148">
        <v>2</v>
      </c>
      <c r="AA98" s="130">
        <v>1</v>
      </c>
      <c r="AB98" s="130">
        <v>1</v>
      </c>
      <c r="AC98" s="130">
        <v>1</v>
      </c>
      <c r="AZ98" s="130">
        <v>1</v>
      </c>
      <c r="BA98" s="130">
        <f>IF(AZ98=1,G98,0)</f>
        <v>0</v>
      </c>
      <c r="BB98" s="130">
        <f>IF(AZ98=2,G98,0)</f>
        <v>0</v>
      </c>
      <c r="BC98" s="130">
        <f>IF(AZ98=3,G98,0)</f>
        <v>0</v>
      </c>
      <c r="BD98" s="130">
        <f>IF(AZ98=4,G98,0)</f>
        <v>0</v>
      </c>
      <c r="BE98" s="130">
        <f>IF(AZ98=5,G98,0)</f>
        <v>0</v>
      </c>
      <c r="CZ98" s="130">
        <v>0</v>
      </c>
    </row>
    <row r="99" spans="1:15" ht="15">
      <c r="A99" s="156"/>
      <c r="B99" s="157"/>
      <c r="C99" s="395" t="s">
        <v>226</v>
      </c>
      <c r="D99" s="396"/>
      <c r="E99" s="158">
        <v>0.552</v>
      </c>
      <c r="F99" s="159"/>
      <c r="G99" s="160"/>
      <c r="M99" s="161" t="s">
        <v>226</v>
      </c>
      <c r="O99" s="148"/>
    </row>
    <row r="100" spans="1:104" ht="15">
      <c r="A100" s="149">
        <v>39</v>
      </c>
      <c r="B100" s="150" t="s">
        <v>227</v>
      </c>
      <c r="C100" s="151" t="s">
        <v>228</v>
      </c>
      <c r="D100" s="152" t="s">
        <v>98</v>
      </c>
      <c r="E100" s="153">
        <v>0.55</v>
      </c>
      <c r="F100" s="154"/>
      <c r="G100" s="155">
        <f>E100*F100</f>
        <v>0</v>
      </c>
      <c r="O100" s="148">
        <v>2</v>
      </c>
      <c r="AA100" s="130">
        <v>1</v>
      </c>
      <c r="AB100" s="130">
        <v>1</v>
      </c>
      <c r="AC100" s="130">
        <v>1</v>
      </c>
      <c r="AZ100" s="130">
        <v>1</v>
      </c>
      <c r="BA100" s="130">
        <f>IF(AZ100=1,G100,0)</f>
        <v>0</v>
      </c>
      <c r="BB100" s="130">
        <f>IF(AZ100=2,G100,0)</f>
        <v>0</v>
      </c>
      <c r="BC100" s="130">
        <f>IF(AZ100=3,G100,0)</f>
        <v>0</v>
      </c>
      <c r="BD100" s="130">
        <f>IF(AZ100=4,G100,0)</f>
        <v>0</v>
      </c>
      <c r="BE100" s="130">
        <f>IF(AZ100=5,G100,0)</f>
        <v>0</v>
      </c>
      <c r="CZ100" s="130">
        <v>0</v>
      </c>
    </row>
    <row r="101" spans="1:104" ht="15">
      <c r="A101" s="149">
        <v>40</v>
      </c>
      <c r="B101" s="150" t="s">
        <v>229</v>
      </c>
      <c r="C101" s="151" t="s">
        <v>230</v>
      </c>
      <c r="D101" s="152" t="s">
        <v>115</v>
      </c>
      <c r="E101" s="153">
        <v>3.2</v>
      </c>
      <c r="F101" s="154"/>
      <c r="G101" s="155">
        <f>E101*F101</f>
        <v>0</v>
      </c>
      <c r="O101" s="148">
        <v>2</v>
      </c>
      <c r="AA101" s="130">
        <v>1</v>
      </c>
      <c r="AB101" s="130">
        <v>1</v>
      </c>
      <c r="AC101" s="130">
        <v>1</v>
      </c>
      <c r="AZ101" s="130">
        <v>1</v>
      </c>
      <c r="BA101" s="130">
        <f>IF(AZ101=1,G101,0)</f>
        <v>0</v>
      </c>
      <c r="BB101" s="130">
        <f>IF(AZ101=2,G101,0)</f>
        <v>0</v>
      </c>
      <c r="BC101" s="130">
        <f>IF(AZ101=3,G101,0)</f>
        <v>0</v>
      </c>
      <c r="BD101" s="130">
        <f>IF(AZ101=4,G101,0)</f>
        <v>0</v>
      </c>
      <c r="BE101" s="130">
        <f>IF(AZ101=5,G101,0)</f>
        <v>0</v>
      </c>
      <c r="CZ101" s="130">
        <v>0</v>
      </c>
    </row>
    <row r="102" spans="1:15" ht="15">
      <c r="A102" s="156"/>
      <c r="B102" s="157"/>
      <c r="C102" s="395" t="s">
        <v>231</v>
      </c>
      <c r="D102" s="396"/>
      <c r="E102" s="158">
        <v>3.2</v>
      </c>
      <c r="F102" s="159"/>
      <c r="G102" s="160"/>
      <c r="M102" s="161" t="s">
        <v>231</v>
      </c>
      <c r="O102" s="148"/>
    </row>
    <row r="103" spans="1:104" ht="15">
      <c r="A103" s="149">
        <v>41</v>
      </c>
      <c r="B103" s="150" t="s">
        <v>232</v>
      </c>
      <c r="C103" s="151" t="s">
        <v>233</v>
      </c>
      <c r="D103" s="152" t="s">
        <v>98</v>
      </c>
      <c r="E103" s="153">
        <v>1.6</v>
      </c>
      <c r="F103" s="154"/>
      <c r="G103" s="155">
        <f>E103*F103</f>
        <v>0</v>
      </c>
      <c r="O103" s="148">
        <v>2</v>
      </c>
      <c r="AA103" s="130">
        <v>1</v>
      </c>
      <c r="AB103" s="130">
        <v>1</v>
      </c>
      <c r="AC103" s="130">
        <v>1</v>
      </c>
      <c r="AZ103" s="130">
        <v>1</v>
      </c>
      <c r="BA103" s="130">
        <f>IF(AZ103=1,G103,0)</f>
        <v>0</v>
      </c>
      <c r="BB103" s="130">
        <f>IF(AZ103=2,G103,0)</f>
        <v>0</v>
      </c>
      <c r="BC103" s="130">
        <f>IF(AZ103=3,G103,0)</f>
        <v>0</v>
      </c>
      <c r="BD103" s="130">
        <f>IF(AZ103=4,G103,0)</f>
        <v>0</v>
      </c>
      <c r="BE103" s="130">
        <f>IF(AZ103=5,G103,0)</f>
        <v>0</v>
      </c>
      <c r="CZ103" s="130">
        <v>0.00182</v>
      </c>
    </row>
    <row r="104" spans="1:15" ht="15">
      <c r="A104" s="156"/>
      <c r="B104" s="157"/>
      <c r="C104" s="395" t="s">
        <v>234</v>
      </c>
      <c r="D104" s="396"/>
      <c r="E104" s="158">
        <v>0.4</v>
      </c>
      <c r="F104" s="159"/>
      <c r="G104" s="160"/>
      <c r="M104" s="161" t="s">
        <v>234</v>
      </c>
      <c r="O104" s="148"/>
    </row>
    <row r="105" spans="1:15" ht="15">
      <c r="A105" s="156"/>
      <c r="B105" s="157"/>
      <c r="C105" s="395" t="s">
        <v>235</v>
      </c>
      <c r="D105" s="396"/>
      <c r="E105" s="158">
        <v>0.4</v>
      </c>
      <c r="F105" s="159"/>
      <c r="G105" s="160"/>
      <c r="M105" s="161" t="s">
        <v>235</v>
      </c>
      <c r="O105" s="148"/>
    </row>
    <row r="106" spans="1:15" ht="15">
      <c r="A106" s="156"/>
      <c r="B106" s="157"/>
      <c r="C106" s="395" t="s">
        <v>236</v>
      </c>
      <c r="D106" s="396"/>
      <c r="E106" s="158">
        <v>0.4</v>
      </c>
      <c r="F106" s="159"/>
      <c r="G106" s="160"/>
      <c r="M106" s="161" t="s">
        <v>236</v>
      </c>
      <c r="O106" s="148"/>
    </row>
    <row r="107" spans="1:15" ht="15">
      <c r="A107" s="156"/>
      <c r="B107" s="157"/>
      <c r="C107" s="395" t="s">
        <v>237</v>
      </c>
      <c r="D107" s="396"/>
      <c r="E107" s="158">
        <v>0.4</v>
      </c>
      <c r="F107" s="159"/>
      <c r="G107" s="160"/>
      <c r="M107" s="161" t="s">
        <v>237</v>
      </c>
      <c r="O107" s="148"/>
    </row>
    <row r="108" spans="1:104" ht="15">
      <c r="A108" s="149">
        <v>42</v>
      </c>
      <c r="B108" s="150" t="s">
        <v>238</v>
      </c>
      <c r="C108" s="151" t="s">
        <v>239</v>
      </c>
      <c r="D108" s="152" t="s">
        <v>115</v>
      </c>
      <c r="E108" s="153">
        <v>53.96</v>
      </c>
      <c r="F108" s="154"/>
      <c r="G108" s="155">
        <f>E108*F108</f>
        <v>0</v>
      </c>
      <c r="O108" s="148">
        <v>2</v>
      </c>
      <c r="AA108" s="130">
        <v>1</v>
      </c>
      <c r="AB108" s="130">
        <v>1</v>
      </c>
      <c r="AC108" s="130">
        <v>1</v>
      </c>
      <c r="AZ108" s="130">
        <v>1</v>
      </c>
      <c r="BA108" s="130">
        <f>IF(AZ108=1,G108,0)</f>
        <v>0</v>
      </c>
      <c r="BB108" s="130">
        <f>IF(AZ108=2,G108,0)</f>
        <v>0</v>
      </c>
      <c r="BC108" s="130">
        <f>IF(AZ108=3,G108,0)</f>
        <v>0</v>
      </c>
      <c r="BD108" s="130">
        <f>IF(AZ108=4,G108,0)</f>
        <v>0</v>
      </c>
      <c r="BE108" s="130">
        <f>IF(AZ108=5,G108,0)</f>
        <v>0</v>
      </c>
      <c r="CZ108" s="130">
        <v>0</v>
      </c>
    </row>
    <row r="109" spans="1:15" ht="15">
      <c r="A109" s="156"/>
      <c r="B109" s="157"/>
      <c r="C109" s="395" t="s">
        <v>240</v>
      </c>
      <c r="D109" s="396"/>
      <c r="E109" s="158">
        <v>8.4</v>
      </c>
      <c r="F109" s="159"/>
      <c r="G109" s="160"/>
      <c r="M109" s="161" t="s">
        <v>240</v>
      </c>
      <c r="O109" s="148"/>
    </row>
    <row r="110" spans="1:15" ht="15">
      <c r="A110" s="156"/>
      <c r="B110" s="157"/>
      <c r="C110" s="395" t="s">
        <v>241</v>
      </c>
      <c r="D110" s="396"/>
      <c r="E110" s="158">
        <v>12.16</v>
      </c>
      <c r="F110" s="159"/>
      <c r="G110" s="160"/>
      <c r="M110" s="161" t="s">
        <v>241</v>
      </c>
      <c r="O110" s="148"/>
    </row>
    <row r="111" spans="1:15" ht="15">
      <c r="A111" s="156"/>
      <c r="B111" s="157"/>
      <c r="C111" s="395" t="s">
        <v>242</v>
      </c>
      <c r="D111" s="396"/>
      <c r="E111" s="158">
        <v>12.16</v>
      </c>
      <c r="F111" s="159"/>
      <c r="G111" s="160"/>
      <c r="M111" s="161" t="s">
        <v>242</v>
      </c>
      <c r="O111" s="148"/>
    </row>
    <row r="112" spans="1:15" ht="15">
      <c r="A112" s="156"/>
      <c r="B112" s="157"/>
      <c r="C112" s="395" t="s">
        <v>243</v>
      </c>
      <c r="D112" s="396"/>
      <c r="E112" s="158">
        <v>12.16</v>
      </c>
      <c r="F112" s="159"/>
      <c r="G112" s="160"/>
      <c r="M112" s="161" t="s">
        <v>243</v>
      </c>
      <c r="O112" s="148"/>
    </row>
    <row r="113" spans="1:15" ht="15">
      <c r="A113" s="156"/>
      <c r="B113" s="157"/>
      <c r="C113" s="395" t="s">
        <v>244</v>
      </c>
      <c r="D113" s="396"/>
      <c r="E113" s="158">
        <v>9.08</v>
      </c>
      <c r="F113" s="159"/>
      <c r="G113" s="160"/>
      <c r="M113" s="161" t="s">
        <v>244</v>
      </c>
      <c r="O113" s="148"/>
    </row>
    <row r="114" spans="1:104" ht="15">
      <c r="A114" s="149">
        <v>43</v>
      </c>
      <c r="B114" s="150" t="s">
        <v>245</v>
      </c>
      <c r="C114" s="151" t="s">
        <v>246</v>
      </c>
      <c r="D114" s="152" t="s">
        <v>218</v>
      </c>
      <c r="E114" s="153">
        <v>40</v>
      </c>
      <c r="F114" s="154"/>
      <c r="G114" s="155">
        <f>E114*F114</f>
        <v>0</v>
      </c>
      <c r="O114" s="148">
        <v>2</v>
      </c>
      <c r="AA114" s="130">
        <v>12</v>
      </c>
      <c r="AB114" s="130">
        <v>0</v>
      </c>
      <c r="AC114" s="130">
        <v>87</v>
      </c>
      <c r="AZ114" s="130">
        <v>1</v>
      </c>
      <c r="BA114" s="130">
        <f>IF(AZ114=1,G114,0)</f>
        <v>0</v>
      </c>
      <c r="BB114" s="130">
        <f>IF(AZ114=2,G114,0)</f>
        <v>0</v>
      </c>
      <c r="BC114" s="130">
        <f>IF(AZ114=3,G114,0)</f>
        <v>0</v>
      </c>
      <c r="BD114" s="130">
        <f>IF(AZ114=4,G114,0)</f>
        <v>0</v>
      </c>
      <c r="BE114" s="130">
        <f>IF(AZ114=5,G114,0)</f>
        <v>0</v>
      </c>
      <c r="CZ114" s="130">
        <v>0</v>
      </c>
    </row>
    <row r="115" spans="1:15" ht="15">
      <c r="A115" s="156"/>
      <c r="B115" s="157"/>
      <c r="C115" s="395" t="s">
        <v>247</v>
      </c>
      <c r="D115" s="396"/>
      <c r="E115" s="158">
        <v>40</v>
      </c>
      <c r="F115" s="159"/>
      <c r="G115" s="160"/>
      <c r="M115" s="161">
        <v>40</v>
      </c>
      <c r="O115" s="148"/>
    </row>
    <row r="116" spans="1:57" ht="15">
      <c r="A116" s="162"/>
      <c r="B116" s="163" t="s">
        <v>120</v>
      </c>
      <c r="C116" s="164" t="str">
        <f>CONCATENATE(B95," ",C95)</f>
        <v>96 Bourání konstrukcí</v>
      </c>
      <c r="D116" s="162"/>
      <c r="E116" s="165"/>
      <c r="F116" s="166"/>
      <c r="G116" s="167">
        <f>SUM(G95:G115)</f>
        <v>0</v>
      </c>
      <c r="O116" s="148">
        <v>4</v>
      </c>
      <c r="BA116" s="168">
        <f>SUM(BA95:BA115)</f>
        <v>0</v>
      </c>
      <c r="BB116" s="168">
        <f>SUM(BB95:BB115)</f>
        <v>0</v>
      </c>
      <c r="BC116" s="168">
        <f>SUM(BC95:BC115)</f>
        <v>0</v>
      </c>
      <c r="BD116" s="168">
        <f>SUM(BD95:BD115)</f>
        <v>0</v>
      </c>
      <c r="BE116" s="168">
        <f>SUM(BE95:BE115)</f>
        <v>0</v>
      </c>
    </row>
    <row r="117" spans="1:15" ht="15">
      <c r="A117" s="142" t="s">
        <v>93</v>
      </c>
      <c r="B117" s="143" t="s">
        <v>248</v>
      </c>
      <c r="C117" s="144" t="s">
        <v>249</v>
      </c>
      <c r="D117" s="145"/>
      <c r="E117" s="146"/>
      <c r="F117" s="169"/>
      <c r="G117" s="147"/>
      <c r="O117" s="148">
        <v>1</v>
      </c>
    </row>
    <row r="118" spans="1:104" ht="15">
      <c r="A118" s="149">
        <v>44</v>
      </c>
      <c r="B118" s="150" t="s">
        <v>250</v>
      </c>
      <c r="C118" s="151" t="s">
        <v>251</v>
      </c>
      <c r="D118" s="152" t="s">
        <v>119</v>
      </c>
      <c r="E118" s="153">
        <v>10.416866913</v>
      </c>
      <c r="F118" s="154"/>
      <c r="G118" s="155">
        <f>E118*F118</f>
        <v>0</v>
      </c>
      <c r="O118" s="148">
        <v>2</v>
      </c>
      <c r="AA118" s="130">
        <v>7</v>
      </c>
      <c r="AB118" s="130">
        <v>1</v>
      </c>
      <c r="AC118" s="130">
        <v>2</v>
      </c>
      <c r="AZ118" s="130">
        <v>1</v>
      </c>
      <c r="BA118" s="130">
        <f>IF(AZ118=1,G118,0)</f>
        <v>0</v>
      </c>
      <c r="BB118" s="130">
        <f>IF(AZ118=2,G118,0)</f>
        <v>0</v>
      </c>
      <c r="BC118" s="130">
        <f>IF(AZ118=3,G118,0)</f>
        <v>0</v>
      </c>
      <c r="BD118" s="130">
        <f>IF(AZ118=4,G118,0)</f>
        <v>0</v>
      </c>
      <c r="BE118" s="130">
        <f>IF(AZ118=5,G118,0)</f>
        <v>0</v>
      </c>
      <c r="CZ118" s="130">
        <v>0</v>
      </c>
    </row>
    <row r="119" spans="1:57" ht="15">
      <c r="A119" s="162"/>
      <c r="B119" s="163" t="s">
        <v>120</v>
      </c>
      <c r="C119" s="164" t="str">
        <f>CONCATENATE(B117," ",C117)</f>
        <v>99 Staveništní přesun hmot</v>
      </c>
      <c r="D119" s="162"/>
      <c r="E119" s="165"/>
      <c r="F119" s="166"/>
      <c r="G119" s="167">
        <f>SUM(G117:G118)</f>
        <v>0</v>
      </c>
      <c r="O119" s="148">
        <v>4</v>
      </c>
      <c r="BA119" s="168">
        <f>SUM(BA117:BA118)</f>
        <v>0</v>
      </c>
      <c r="BB119" s="168">
        <f>SUM(BB117:BB118)</f>
        <v>0</v>
      </c>
      <c r="BC119" s="168">
        <f>SUM(BC117:BC118)</f>
        <v>0</v>
      </c>
      <c r="BD119" s="168">
        <f>SUM(BD117:BD118)</f>
        <v>0</v>
      </c>
      <c r="BE119" s="168">
        <f>SUM(BE117:BE118)</f>
        <v>0</v>
      </c>
    </row>
    <row r="120" spans="1:15" ht="15">
      <c r="A120" s="142" t="s">
        <v>93</v>
      </c>
      <c r="B120" s="143" t="s">
        <v>252</v>
      </c>
      <c r="C120" s="144" t="s">
        <v>253</v>
      </c>
      <c r="D120" s="145"/>
      <c r="E120" s="146"/>
      <c r="F120" s="169"/>
      <c r="G120" s="147"/>
      <c r="O120" s="148">
        <v>1</v>
      </c>
    </row>
    <row r="121" spans="1:104" ht="22.5">
      <c r="A121" s="149">
        <v>45</v>
      </c>
      <c r="B121" s="150" t="s">
        <v>254</v>
      </c>
      <c r="C121" s="151" t="s">
        <v>255</v>
      </c>
      <c r="D121" s="152" t="s">
        <v>115</v>
      </c>
      <c r="E121" s="153">
        <v>4.416</v>
      </c>
      <c r="F121" s="154"/>
      <c r="G121" s="155">
        <f>E121*F121</f>
        <v>0</v>
      </c>
      <c r="O121" s="148">
        <v>2</v>
      </c>
      <c r="AA121" s="130">
        <v>1</v>
      </c>
      <c r="AB121" s="130">
        <v>7</v>
      </c>
      <c r="AC121" s="130">
        <v>7</v>
      </c>
      <c r="AZ121" s="130">
        <v>2</v>
      </c>
      <c r="BA121" s="130">
        <f>IF(AZ121=1,G121,0)</f>
        <v>0</v>
      </c>
      <c r="BB121" s="130">
        <f>IF(AZ121=2,G121,0)</f>
        <v>0</v>
      </c>
      <c r="BC121" s="130">
        <f>IF(AZ121=3,G121,0)</f>
        <v>0</v>
      </c>
      <c r="BD121" s="130">
        <f>IF(AZ121=4,G121,0)</f>
        <v>0</v>
      </c>
      <c r="BE121" s="130">
        <f>IF(AZ121=5,G121,0)</f>
        <v>0</v>
      </c>
      <c r="CZ121" s="130">
        <v>0.00033</v>
      </c>
    </row>
    <row r="122" spans="1:15" ht="15">
      <c r="A122" s="156"/>
      <c r="B122" s="157"/>
      <c r="C122" s="395" t="s">
        <v>256</v>
      </c>
      <c r="D122" s="396"/>
      <c r="E122" s="158">
        <v>4.416</v>
      </c>
      <c r="F122" s="159"/>
      <c r="G122" s="160"/>
      <c r="M122" s="161" t="s">
        <v>256</v>
      </c>
      <c r="O122" s="148"/>
    </row>
    <row r="123" spans="1:104" ht="22.5">
      <c r="A123" s="149">
        <v>46</v>
      </c>
      <c r="B123" s="150" t="s">
        <v>257</v>
      </c>
      <c r="C123" s="151" t="s">
        <v>258</v>
      </c>
      <c r="D123" s="152" t="s">
        <v>115</v>
      </c>
      <c r="E123" s="153">
        <v>4.416</v>
      </c>
      <c r="F123" s="154"/>
      <c r="G123" s="155">
        <f>E123*F123</f>
        <v>0</v>
      </c>
      <c r="O123" s="148">
        <v>2</v>
      </c>
      <c r="AA123" s="130">
        <v>1</v>
      </c>
      <c r="AB123" s="130">
        <v>7</v>
      </c>
      <c r="AC123" s="130">
        <v>7</v>
      </c>
      <c r="AZ123" s="130">
        <v>2</v>
      </c>
      <c r="BA123" s="130">
        <f>IF(AZ123=1,G123,0)</f>
        <v>0</v>
      </c>
      <c r="BB123" s="130">
        <f>IF(AZ123=2,G123,0)</f>
        <v>0</v>
      </c>
      <c r="BC123" s="130">
        <f>IF(AZ123=3,G123,0)</f>
        <v>0</v>
      </c>
      <c r="BD123" s="130">
        <f>IF(AZ123=4,G123,0)</f>
        <v>0</v>
      </c>
      <c r="BE123" s="130">
        <f>IF(AZ123=5,G123,0)</f>
        <v>0</v>
      </c>
      <c r="CZ123" s="130">
        <v>0.00041</v>
      </c>
    </row>
    <row r="124" spans="1:15" ht="15">
      <c r="A124" s="156"/>
      <c r="B124" s="157"/>
      <c r="C124" s="395" t="s">
        <v>256</v>
      </c>
      <c r="D124" s="396"/>
      <c r="E124" s="158">
        <v>4.416</v>
      </c>
      <c r="F124" s="159"/>
      <c r="G124" s="160"/>
      <c r="M124" s="161" t="s">
        <v>256</v>
      </c>
      <c r="O124" s="148"/>
    </row>
    <row r="125" spans="1:104" ht="15">
      <c r="A125" s="149">
        <v>47</v>
      </c>
      <c r="B125" s="150" t="s">
        <v>259</v>
      </c>
      <c r="C125" s="151" t="s">
        <v>260</v>
      </c>
      <c r="D125" s="152" t="s">
        <v>115</v>
      </c>
      <c r="E125" s="153">
        <v>3.68</v>
      </c>
      <c r="F125" s="154"/>
      <c r="G125" s="155">
        <f>E125*F125</f>
        <v>0</v>
      </c>
      <c r="O125" s="148">
        <v>2</v>
      </c>
      <c r="AA125" s="130">
        <v>1</v>
      </c>
      <c r="AB125" s="130">
        <v>7</v>
      </c>
      <c r="AC125" s="130">
        <v>7</v>
      </c>
      <c r="AZ125" s="130">
        <v>2</v>
      </c>
      <c r="BA125" s="130">
        <f>IF(AZ125=1,G125,0)</f>
        <v>0</v>
      </c>
      <c r="BB125" s="130">
        <f>IF(AZ125=2,G125,0)</f>
        <v>0</v>
      </c>
      <c r="BC125" s="130">
        <f>IF(AZ125=3,G125,0)</f>
        <v>0</v>
      </c>
      <c r="BD125" s="130">
        <f>IF(AZ125=4,G125,0)</f>
        <v>0</v>
      </c>
      <c r="BE125" s="130">
        <f>IF(AZ125=5,G125,0)</f>
        <v>0</v>
      </c>
      <c r="CZ125" s="130">
        <v>0</v>
      </c>
    </row>
    <row r="126" spans="1:15" ht="15">
      <c r="A126" s="156"/>
      <c r="B126" s="157"/>
      <c r="C126" s="395" t="s">
        <v>261</v>
      </c>
      <c r="D126" s="396"/>
      <c r="E126" s="158">
        <v>3.68</v>
      </c>
      <c r="F126" s="159"/>
      <c r="G126" s="160"/>
      <c r="M126" s="161" t="s">
        <v>261</v>
      </c>
      <c r="O126" s="148"/>
    </row>
    <row r="127" spans="1:104" ht="15">
      <c r="A127" s="149">
        <v>48</v>
      </c>
      <c r="B127" s="150" t="s">
        <v>262</v>
      </c>
      <c r="C127" s="151" t="s">
        <v>263</v>
      </c>
      <c r="D127" s="152" t="s">
        <v>115</v>
      </c>
      <c r="E127" s="153">
        <v>4.862</v>
      </c>
      <c r="F127" s="154"/>
      <c r="G127" s="155">
        <f>E127*F127</f>
        <v>0</v>
      </c>
      <c r="O127" s="148">
        <v>2</v>
      </c>
      <c r="AA127" s="130">
        <v>3</v>
      </c>
      <c r="AB127" s="130">
        <v>7</v>
      </c>
      <c r="AC127" s="130">
        <v>62852252</v>
      </c>
      <c r="AZ127" s="130">
        <v>2</v>
      </c>
      <c r="BA127" s="130">
        <f>IF(AZ127=1,G127,0)</f>
        <v>0</v>
      </c>
      <c r="BB127" s="130">
        <f>IF(AZ127=2,G127,0)</f>
        <v>0</v>
      </c>
      <c r="BC127" s="130">
        <f>IF(AZ127=3,G127,0)</f>
        <v>0</v>
      </c>
      <c r="BD127" s="130">
        <f>IF(AZ127=4,G127,0)</f>
        <v>0</v>
      </c>
      <c r="BE127" s="130">
        <f>IF(AZ127=5,G127,0)</f>
        <v>0</v>
      </c>
      <c r="CZ127" s="130">
        <v>0.0055</v>
      </c>
    </row>
    <row r="128" spans="1:15" ht="15">
      <c r="A128" s="156"/>
      <c r="B128" s="157"/>
      <c r="C128" s="395" t="s">
        <v>264</v>
      </c>
      <c r="D128" s="396"/>
      <c r="E128" s="158">
        <v>4.862</v>
      </c>
      <c r="F128" s="159"/>
      <c r="G128" s="160"/>
      <c r="M128" s="161" t="s">
        <v>264</v>
      </c>
      <c r="O128" s="148"/>
    </row>
    <row r="129" spans="1:104" ht="15">
      <c r="A129" s="149">
        <v>49</v>
      </c>
      <c r="B129" s="150" t="s">
        <v>265</v>
      </c>
      <c r="C129" s="151" t="s">
        <v>266</v>
      </c>
      <c r="D129" s="152" t="s">
        <v>76</v>
      </c>
      <c r="E129" s="153">
        <v>17.58028</v>
      </c>
      <c r="F129" s="154"/>
      <c r="G129" s="155">
        <f>E129*F129</f>
        <v>0</v>
      </c>
      <c r="O129" s="148">
        <v>2</v>
      </c>
      <c r="AA129" s="130">
        <v>7</v>
      </c>
      <c r="AB129" s="130">
        <v>1002</v>
      </c>
      <c r="AC129" s="130">
        <v>5</v>
      </c>
      <c r="AZ129" s="130">
        <v>2</v>
      </c>
      <c r="BA129" s="130">
        <f>IF(AZ129=1,G129,0)</f>
        <v>0</v>
      </c>
      <c r="BB129" s="130">
        <f>IF(AZ129=2,G129,0)</f>
        <v>0</v>
      </c>
      <c r="BC129" s="130">
        <f>IF(AZ129=3,G129,0)</f>
        <v>0</v>
      </c>
      <c r="BD129" s="130">
        <f>IF(AZ129=4,G129,0)</f>
        <v>0</v>
      </c>
      <c r="BE129" s="130">
        <f>IF(AZ129=5,G129,0)</f>
        <v>0</v>
      </c>
      <c r="CZ129" s="130">
        <v>0</v>
      </c>
    </row>
    <row r="130" spans="1:57" ht="15">
      <c r="A130" s="162"/>
      <c r="B130" s="163" t="s">
        <v>120</v>
      </c>
      <c r="C130" s="164" t="str">
        <f>CONCATENATE(B120," ",C120)</f>
        <v>711 Izolace proti vodě</v>
      </c>
      <c r="D130" s="162"/>
      <c r="E130" s="165"/>
      <c r="F130" s="166"/>
      <c r="G130" s="167">
        <f>SUM(G120:G129)</f>
        <v>0</v>
      </c>
      <c r="O130" s="148">
        <v>4</v>
      </c>
      <c r="BA130" s="168">
        <f>SUM(BA120:BA129)</f>
        <v>0</v>
      </c>
      <c r="BB130" s="168">
        <f>SUM(BB120:BB129)</f>
        <v>0</v>
      </c>
      <c r="BC130" s="168">
        <f>SUM(BC120:BC129)</f>
        <v>0</v>
      </c>
      <c r="BD130" s="168">
        <f>SUM(BD120:BD129)</f>
        <v>0</v>
      </c>
      <c r="BE130" s="168">
        <f>SUM(BE120:BE129)</f>
        <v>0</v>
      </c>
    </row>
    <row r="131" spans="1:15" ht="15">
      <c r="A131" s="142" t="s">
        <v>93</v>
      </c>
      <c r="B131" s="143" t="s">
        <v>267</v>
      </c>
      <c r="C131" s="144" t="s">
        <v>268</v>
      </c>
      <c r="D131" s="145"/>
      <c r="E131" s="146"/>
      <c r="F131" s="169"/>
      <c r="G131" s="147"/>
      <c r="O131" s="148">
        <v>1</v>
      </c>
    </row>
    <row r="132" spans="1:104" ht="15">
      <c r="A132" s="149">
        <v>50</v>
      </c>
      <c r="B132" s="150" t="s">
        <v>269</v>
      </c>
      <c r="C132" s="151" t="s">
        <v>270</v>
      </c>
      <c r="D132" s="152" t="s">
        <v>115</v>
      </c>
      <c r="E132" s="153">
        <v>3.68</v>
      </c>
      <c r="F132" s="154"/>
      <c r="G132" s="155">
        <f>E132*F132</f>
        <v>0</v>
      </c>
      <c r="O132" s="148">
        <v>2</v>
      </c>
      <c r="AA132" s="130">
        <v>1</v>
      </c>
      <c r="AB132" s="130">
        <v>7</v>
      </c>
      <c r="AC132" s="130">
        <v>7</v>
      </c>
      <c r="AZ132" s="130">
        <v>2</v>
      </c>
      <c r="BA132" s="130">
        <f>IF(AZ132=1,G132,0)</f>
        <v>0</v>
      </c>
      <c r="BB132" s="130">
        <f>IF(AZ132=2,G132,0)</f>
        <v>0</v>
      </c>
      <c r="BC132" s="130">
        <f>IF(AZ132=3,G132,0)</f>
        <v>0</v>
      </c>
      <c r="BD132" s="130">
        <f>IF(AZ132=4,G132,0)</f>
        <v>0</v>
      </c>
      <c r="BE132" s="130">
        <f>IF(AZ132=5,G132,0)</f>
        <v>0</v>
      </c>
      <c r="CZ132" s="130">
        <v>0</v>
      </c>
    </row>
    <row r="133" spans="1:104" ht="22.5">
      <c r="A133" s="149">
        <v>51</v>
      </c>
      <c r="B133" s="150" t="s">
        <v>271</v>
      </c>
      <c r="C133" s="151" t="s">
        <v>272</v>
      </c>
      <c r="D133" s="152" t="s">
        <v>115</v>
      </c>
      <c r="E133" s="153">
        <v>3.68</v>
      </c>
      <c r="F133" s="154"/>
      <c r="G133" s="155">
        <f>E133*F133</f>
        <v>0</v>
      </c>
      <c r="O133" s="148">
        <v>2</v>
      </c>
      <c r="AA133" s="130">
        <v>1</v>
      </c>
      <c r="AB133" s="130">
        <v>7</v>
      </c>
      <c r="AC133" s="130">
        <v>7</v>
      </c>
      <c r="AZ133" s="130">
        <v>2</v>
      </c>
      <c r="BA133" s="130">
        <f>IF(AZ133=1,G133,0)</f>
        <v>0</v>
      </c>
      <c r="BB133" s="130">
        <f>IF(AZ133=2,G133,0)</f>
        <v>0</v>
      </c>
      <c r="BC133" s="130">
        <f>IF(AZ133=3,G133,0)</f>
        <v>0</v>
      </c>
      <c r="BD133" s="130">
        <f>IF(AZ133=4,G133,0)</f>
        <v>0</v>
      </c>
      <c r="BE133" s="130">
        <f>IF(AZ133=5,G133,0)</f>
        <v>0</v>
      </c>
      <c r="CZ133" s="130">
        <v>0</v>
      </c>
    </row>
    <row r="134" spans="1:15" ht="15">
      <c r="A134" s="156"/>
      <c r="B134" s="157"/>
      <c r="C134" s="395" t="s">
        <v>261</v>
      </c>
      <c r="D134" s="396"/>
      <c r="E134" s="158">
        <v>3.68</v>
      </c>
      <c r="F134" s="159"/>
      <c r="G134" s="160"/>
      <c r="M134" s="161" t="s">
        <v>261</v>
      </c>
      <c r="O134" s="148"/>
    </row>
    <row r="135" spans="1:104" ht="15">
      <c r="A135" s="149">
        <v>52</v>
      </c>
      <c r="B135" s="150" t="s">
        <v>273</v>
      </c>
      <c r="C135" s="151" t="s">
        <v>274</v>
      </c>
      <c r="D135" s="152" t="s">
        <v>115</v>
      </c>
      <c r="E135" s="153">
        <v>4.232</v>
      </c>
      <c r="F135" s="154"/>
      <c r="G135" s="155">
        <f>E135*F135</f>
        <v>0</v>
      </c>
      <c r="O135" s="148">
        <v>2</v>
      </c>
      <c r="AA135" s="130">
        <v>1</v>
      </c>
      <c r="AB135" s="130">
        <v>7</v>
      </c>
      <c r="AC135" s="130">
        <v>7</v>
      </c>
      <c r="AZ135" s="130">
        <v>2</v>
      </c>
      <c r="BA135" s="130">
        <f>IF(AZ135=1,G135,0)</f>
        <v>0</v>
      </c>
      <c r="BB135" s="130">
        <f>IF(AZ135=2,G135,0)</f>
        <v>0</v>
      </c>
      <c r="BC135" s="130">
        <f>IF(AZ135=3,G135,0)</f>
        <v>0</v>
      </c>
      <c r="BD135" s="130">
        <f>IF(AZ135=4,G135,0)</f>
        <v>0</v>
      </c>
      <c r="BE135" s="130">
        <f>IF(AZ135=5,G135,0)</f>
        <v>0</v>
      </c>
      <c r="CZ135" s="130">
        <v>1E-05</v>
      </c>
    </row>
    <row r="136" spans="1:15" ht="15">
      <c r="A136" s="156"/>
      <c r="B136" s="157"/>
      <c r="C136" s="395" t="s">
        <v>275</v>
      </c>
      <c r="D136" s="396"/>
      <c r="E136" s="158">
        <v>4.232</v>
      </c>
      <c r="F136" s="159"/>
      <c r="G136" s="160"/>
      <c r="M136" s="161" t="s">
        <v>275</v>
      </c>
      <c r="O136" s="148"/>
    </row>
    <row r="137" spans="1:104" ht="15">
      <c r="A137" s="149">
        <v>53</v>
      </c>
      <c r="B137" s="150" t="s">
        <v>276</v>
      </c>
      <c r="C137" s="151" t="s">
        <v>277</v>
      </c>
      <c r="D137" s="152" t="s">
        <v>98</v>
      </c>
      <c r="E137" s="153">
        <v>0.4048</v>
      </c>
      <c r="F137" s="154"/>
      <c r="G137" s="155">
        <f>E137*F137</f>
        <v>0</v>
      </c>
      <c r="O137" s="148">
        <v>2</v>
      </c>
      <c r="AA137" s="130">
        <v>3</v>
      </c>
      <c r="AB137" s="130">
        <v>7</v>
      </c>
      <c r="AC137" s="130">
        <v>283754601</v>
      </c>
      <c r="AZ137" s="130">
        <v>2</v>
      </c>
      <c r="BA137" s="130">
        <f>IF(AZ137=1,G137,0)</f>
        <v>0</v>
      </c>
      <c r="BB137" s="130">
        <f>IF(AZ137=2,G137,0)</f>
        <v>0</v>
      </c>
      <c r="BC137" s="130">
        <f>IF(AZ137=3,G137,0)</f>
        <v>0</v>
      </c>
      <c r="BD137" s="130">
        <f>IF(AZ137=4,G137,0)</f>
        <v>0</v>
      </c>
      <c r="BE137" s="130">
        <f>IF(AZ137=5,G137,0)</f>
        <v>0</v>
      </c>
      <c r="CZ137" s="130">
        <v>0.035</v>
      </c>
    </row>
    <row r="138" spans="1:15" ht="15">
      <c r="A138" s="156"/>
      <c r="B138" s="157"/>
      <c r="C138" s="395" t="s">
        <v>278</v>
      </c>
      <c r="D138" s="396"/>
      <c r="E138" s="158">
        <v>0.4048</v>
      </c>
      <c r="F138" s="159"/>
      <c r="G138" s="160"/>
      <c r="M138" s="161" t="s">
        <v>278</v>
      </c>
      <c r="O138" s="148"/>
    </row>
    <row r="139" spans="1:104" ht="15">
      <c r="A139" s="149">
        <v>54</v>
      </c>
      <c r="B139" s="150" t="s">
        <v>279</v>
      </c>
      <c r="C139" s="151" t="s">
        <v>280</v>
      </c>
      <c r="D139" s="152" t="s">
        <v>76</v>
      </c>
      <c r="E139" s="153">
        <v>25.97681088</v>
      </c>
      <c r="F139" s="154"/>
      <c r="G139" s="155">
        <f>E139*F139</f>
        <v>0</v>
      </c>
      <c r="O139" s="148">
        <v>2</v>
      </c>
      <c r="AA139" s="130">
        <v>7</v>
      </c>
      <c r="AB139" s="130">
        <v>1002</v>
      </c>
      <c r="AC139" s="130">
        <v>5</v>
      </c>
      <c r="AZ139" s="130">
        <v>2</v>
      </c>
      <c r="BA139" s="130">
        <f>IF(AZ139=1,G139,0)</f>
        <v>0</v>
      </c>
      <c r="BB139" s="130">
        <f>IF(AZ139=2,G139,0)</f>
        <v>0</v>
      </c>
      <c r="BC139" s="130">
        <f>IF(AZ139=3,G139,0)</f>
        <v>0</v>
      </c>
      <c r="BD139" s="130">
        <f>IF(AZ139=4,G139,0)</f>
        <v>0</v>
      </c>
      <c r="BE139" s="130">
        <f>IF(AZ139=5,G139,0)</f>
        <v>0</v>
      </c>
      <c r="CZ139" s="130">
        <v>0</v>
      </c>
    </row>
    <row r="140" spans="1:57" ht="15">
      <c r="A140" s="162"/>
      <c r="B140" s="163" t="s">
        <v>120</v>
      </c>
      <c r="C140" s="164" t="str">
        <f>CONCATENATE(B131," ",C131)</f>
        <v>713 Izolace tepelné</v>
      </c>
      <c r="D140" s="162"/>
      <c r="E140" s="165"/>
      <c r="F140" s="166"/>
      <c r="G140" s="167">
        <f>SUM(G131:G139)</f>
        <v>0</v>
      </c>
      <c r="O140" s="148">
        <v>4</v>
      </c>
      <c r="BA140" s="168">
        <f>SUM(BA131:BA139)</f>
        <v>0</v>
      </c>
      <c r="BB140" s="168">
        <f>SUM(BB131:BB139)</f>
        <v>0</v>
      </c>
      <c r="BC140" s="168">
        <f>SUM(BC131:BC139)</f>
        <v>0</v>
      </c>
      <c r="BD140" s="168">
        <f>SUM(BD131:BD139)</f>
        <v>0</v>
      </c>
      <c r="BE140" s="168">
        <f>SUM(BE131:BE139)</f>
        <v>0</v>
      </c>
    </row>
    <row r="141" spans="1:15" ht="15">
      <c r="A141" s="142" t="s">
        <v>93</v>
      </c>
      <c r="B141" s="143" t="s">
        <v>281</v>
      </c>
      <c r="C141" s="144" t="s">
        <v>282</v>
      </c>
      <c r="D141" s="145"/>
      <c r="E141" s="146"/>
      <c r="F141" s="169"/>
      <c r="G141" s="147"/>
      <c r="O141" s="148">
        <v>1</v>
      </c>
    </row>
    <row r="142" spans="1:104" ht="15">
      <c r="A142" s="149">
        <v>55</v>
      </c>
      <c r="B142" s="150" t="s">
        <v>283</v>
      </c>
      <c r="C142" s="151" t="s">
        <v>284</v>
      </c>
      <c r="D142" s="152" t="s">
        <v>115</v>
      </c>
      <c r="E142" s="153">
        <v>10.8</v>
      </c>
      <c r="F142" s="154"/>
      <c r="G142" s="155">
        <f>E142*F142</f>
        <v>0</v>
      </c>
      <c r="O142" s="148">
        <v>2</v>
      </c>
      <c r="AA142" s="130">
        <v>1</v>
      </c>
      <c r="AB142" s="130">
        <v>7</v>
      </c>
      <c r="AC142" s="130">
        <v>7</v>
      </c>
      <c r="AZ142" s="130">
        <v>2</v>
      </c>
      <c r="BA142" s="130">
        <f>IF(AZ142=1,G142,0)</f>
        <v>0</v>
      </c>
      <c r="BB142" s="130">
        <f>IF(AZ142=2,G142,0)</f>
        <v>0</v>
      </c>
      <c r="BC142" s="130">
        <f>IF(AZ142=3,G142,0)</f>
        <v>0</v>
      </c>
      <c r="BD142" s="130">
        <f>IF(AZ142=4,G142,0)</f>
        <v>0</v>
      </c>
      <c r="BE142" s="130">
        <f>IF(AZ142=5,G142,0)</f>
        <v>0</v>
      </c>
      <c r="CZ142" s="130">
        <v>0</v>
      </c>
    </row>
    <row r="143" spans="1:15" ht="15">
      <c r="A143" s="156"/>
      <c r="B143" s="157"/>
      <c r="C143" s="395" t="s">
        <v>285</v>
      </c>
      <c r="D143" s="396"/>
      <c r="E143" s="158">
        <v>6.72</v>
      </c>
      <c r="F143" s="159"/>
      <c r="G143" s="160"/>
      <c r="M143" s="161" t="s">
        <v>285</v>
      </c>
      <c r="O143" s="148"/>
    </row>
    <row r="144" spans="1:15" ht="15">
      <c r="A144" s="156"/>
      <c r="B144" s="157"/>
      <c r="C144" s="395" t="s">
        <v>286</v>
      </c>
      <c r="D144" s="396"/>
      <c r="E144" s="158">
        <v>4.08</v>
      </c>
      <c r="F144" s="159"/>
      <c r="G144" s="160"/>
      <c r="M144" s="161" t="s">
        <v>286</v>
      </c>
      <c r="O144" s="148"/>
    </row>
    <row r="145" spans="1:104" ht="22.5">
      <c r="A145" s="149">
        <v>56</v>
      </c>
      <c r="B145" s="150" t="s">
        <v>287</v>
      </c>
      <c r="C145" s="151" t="s">
        <v>288</v>
      </c>
      <c r="D145" s="152" t="s">
        <v>115</v>
      </c>
      <c r="E145" s="153">
        <v>19</v>
      </c>
      <c r="F145" s="154"/>
      <c r="G145" s="155">
        <f>E145*F145</f>
        <v>0</v>
      </c>
      <c r="O145" s="148">
        <v>2</v>
      </c>
      <c r="AA145" s="130">
        <v>2</v>
      </c>
      <c r="AB145" s="130">
        <v>7</v>
      </c>
      <c r="AC145" s="130">
        <v>7</v>
      </c>
      <c r="AZ145" s="130">
        <v>2</v>
      </c>
      <c r="BA145" s="130">
        <f>IF(AZ145=1,G145,0)</f>
        <v>0</v>
      </c>
      <c r="BB145" s="130">
        <f>IF(AZ145=2,G145,0)</f>
        <v>0</v>
      </c>
      <c r="BC145" s="130">
        <f>IF(AZ145=3,G145,0)</f>
        <v>0</v>
      </c>
      <c r="BD145" s="130">
        <f>IF(AZ145=4,G145,0)</f>
        <v>0</v>
      </c>
      <c r="BE145" s="130">
        <f>IF(AZ145=5,G145,0)</f>
        <v>0</v>
      </c>
      <c r="CZ145" s="130">
        <v>0.00474</v>
      </c>
    </row>
    <row r="146" spans="1:15" ht="15">
      <c r="A146" s="156"/>
      <c r="B146" s="157"/>
      <c r="C146" s="395" t="s">
        <v>289</v>
      </c>
      <c r="D146" s="396"/>
      <c r="E146" s="158">
        <v>19</v>
      </c>
      <c r="F146" s="159"/>
      <c r="G146" s="160"/>
      <c r="M146" s="161" t="s">
        <v>289</v>
      </c>
      <c r="O146" s="148"/>
    </row>
    <row r="147" spans="1:104" ht="15">
      <c r="A147" s="149">
        <v>57</v>
      </c>
      <c r="B147" s="150" t="s">
        <v>290</v>
      </c>
      <c r="C147" s="151" t="s">
        <v>291</v>
      </c>
      <c r="D147" s="152" t="s">
        <v>153</v>
      </c>
      <c r="E147" s="153">
        <v>5</v>
      </c>
      <c r="F147" s="154"/>
      <c r="G147" s="155">
        <f>E147*F147</f>
        <v>0</v>
      </c>
      <c r="O147" s="148">
        <v>2</v>
      </c>
      <c r="AA147" s="130">
        <v>2</v>
      </c>
      <c r="AB147" s="130">
        <v>7</v>
      </c>
      <c r="AC147" s="130">
        <v>7</v>
      </c>
      <c r="AZ147" s="130">
        <v>2</v>
      </c>
      <c r="BA147" s="130">
        <f>IF(AZ147=1,G147,0)</f>
        <v>0</v>
      </c>
      <c r="BB147" s="130">
        <f>IF(AZ147=2,G147,0)</f>
        <v>0</v>
      </c>
      <c r="BC147" s="130">
        <f>IF(AZ147=3,G147,0)</f>
        <v>0</v>
      </c>
      <c r="BD147" s="130">
        <f>IF(AZ147=4,G147,0)</f>
        <v>0</v>
      </c>
      <c r="BE147" s="130">
        <f>IF(AZ147=5,G147,0)</f>
        <v>0</v>
      </c>
      <c r="CZ147" s="130">
        <v>0.00184</v>
      </c>
    </row>
    <row r="148" spans="1:104" ht="45">
      <c r="A148" s="149">
        <v>58</v>
      </c>
      <c r="B148" s="150" t="s">
        <v>292</v>
      </c>
      <c r="C148" s="151" t="s">
        <v>612</v>
      </c>
      <c r="D148" s="152" t="s">
        <v>212</v>
      </c>
      <c r="E148" s="153">
        <v>5</v>
      </c>
      <c r="F148" s="154"/>
      <c r="G148" s="155">
        <f>E148*F148</f>
        <v>0</v>
      </c>
      <c r="O148" s="148">
        <v>2</v>
      </c>
      <c r="AA148" s="130">
        <v>12</v>
      </c>
      <c r="AB148" s="130">
        <v>0</v>
      </c>
      <c r="AC148" s="130">
        <v>2</v>
      </c>
      <c r="AZ148" s="130">
        <v>2</v>
      </c>
      <c r="BA148" s="130">
        <f>IF(AZ148=1,G148,0)</f>
        <v>0</v>
      </c>
      <c r="BB148" s="130">
        <f>IF(AZ148=2,G148,0)</f>
        <v>0</v>
      </c>
      <c r="BC148" s="130">
        <f>IF(AZ148=3,G148,0)</f>
        <v>0</v>
      </c>
      <c r="BD148" s="130">
        <f>IF(AZ148=4,G148,0)</f>
        <v>0</v>
      </c>
      <c r="BE148" s="130">
        <f>IF(AZ148=5,G148,0)</f>
        <v>0</v>
      </c>
      <c r="CZ148" s="130">
        <v>0</v>
      </c>
    </row>
    <row r="149" spans="1:104" ht="15">
      <c r="A149" s="149">
        <v>59</v>
      </c>
      <c r="B149" s="150" t="s">
        <v>293</v>
      </c>
      <c r="C149" s="151" t="s">
        <v>294</v>
      </c>
      <c r="D149" s="152" t="s">
        <v>76</v>
      </c>
      <c r="E149" s="153">
        <v>856.1452</v>
      </c>
      <c r="F149" s="154"/>
      <c r="G149" s="155">
        <f>E149*F149</f>
        <v>0</v>
      </c>
      <c r="O149" s="148">
        <v>2</v>
      </c>
      <c r="AA149" s="130">
        <v>7</v>
      </c>
      <c r="AB149" s="130">
        <v>1002</v>
      </c>
      <c r="AC149" s="130">
        <v>5</v>
      </c>
      <c r="AZ149" s="130">
        <v>2</v>
      </c>
      <c r="BA149" s="130">
        <f>IF(AZ149=1,G149,0)</f>
        <v>0</v>
      </c>
      <c r="BB149" s="130">
        <f>IF(AZ149=2,G149,0)</f>
        <v>0</v>
      </c>
      <c r="BC149" s="130">
        <f>IF(AZ149=3,G149,0)</f>
        <v>0</v>
      </c>
      <c r="BD149" s="130">
        <f>IF(AZ149=4,G149,0)</f>
        <v>0</v>
      </c>
      <c r="BE149" s="130">
        <f>IF(AZ149=5,G149,0)</f>
        <v>0</v>
      </c>
      <c r="CZ149" s="130">
        <v>0</v>
      </c>
    </row>
    <row r="150" spans="1:57" ht="15">
      <c r="A150" s="162"/>
      <c r="B150" s="163" t="s">
        <v>120</v>
      </c>
      <c r="C150" s="164" t="str">
        <f>CONCATENATE(B141," ",C141)</f>
        <v>766 Konstrukce truhlářské</v>
      </c>
      <c r="D150" s="162"/>
      <c r="E150" s="165"/>
      <c r="F150" s="166"/>
      <c r="G150" s="167">
        <f>SUM(G141:G149)</f>
        <v>0</v>
      </c>
      <c r="O150" s="148">
        <v>4</v>
      </c>
      <c r="BA150" s="168">
        <f>SUM(BA141:BA149)</f>
        <v>0</v>
      </c>
      <c r="BB150" s="168">
        <f>SUM(BB141:BB149)</f>
        <v>0</v>
      </c>
      <c r="BC150" s="168">
        <f>SUM(BC141:BC149)</f>
        <v>0</v>
      </c>
      <c r="BD150" s="168">
        <f>SUM(BD141:BD149)</f>
        <v>0</v>
      </c>
      <c r="BE150" s="168">
        <f>SUM(BE141:BE149)</f>
        <v>0</v>
      </c>
    </row>
    <row r="151" spans="1:15" ht="15">
      <c r="A151" s="142" t="s">
        <v>93</v>
      </c>
      <c r="B151" s="143" t="s">
        <v>295</v>
      </c>
      <c r="C151" s="144" t="s">
        <v>296</v>
      </c>
      <c r="D151" s="145"/>
      <c r="E151" s="146"/>
      <c r="F151" s="169"/>
      <c r="G151" s="147"/>
      <c r="O151" s="148">
        <v>1</v>
      </c>
    </row>
    <row r="152" spans="1:104" ht="15">
      <c r="A152" s="149">
        <v>60</v>
      </c>
      <c r="B152" s="150" t="s">
        <v>297</v>
      </c>
      <c r="C152" s="151" t="s">
        <v>298</v>
      </c>
      <c r="D152" s="152" t="s">
        <v>115</v>
      </c>
      <c r="E152" s="153">
        <v>20.64</v>
      </c>
      <c r="F152" s="154"/>
      <c r="G152" s="155">
        <f>E152*F152</f>
        <v>0</v>
      </c>
      <c r="O152" s="148">
        <v>2</v>
      </c>
      <c r="AA152" s="130">
        <v>1</v>
      </c>
      <c r="AB152" s="130">
        <v>7</v>
      </c>
      <c r="AC152" s="130">
        <v>7</v>
      </c>
      <c r="AZ152" s="130">
        <v>2</v>
      </c>
      <c r="BA152" s="130">
        <f>IF(AZ152=1,G152,0)</f>
        <v>0</v>
      </c>
      <c r="BB152" s="130">
        <f>IF(AZ152=2,G152,0)</f>
        <v>0</v>
      </c>
      <c r="BC152" s="130">
        <f>IF(AZ152=3,G152,0)</f>
        <v>0</v>
      </c>
      <c r="BD152" s="130">
        <f>IF(AZ152=4,G152,0)</f>
        <v>0</v>
      </c>
      <c r="BE152" s="130">
        <f>IF(AZ152=5,G152,0)</f>
        <v>0</v>
      </c>
      <c r="CZ152" s="130">
        <v>0</v>
      </c>
    </row>
    <row r="153" spans="1:15" ht="15">
      <c r="A153" s="156"/>
      <c r="B153" s="157"/>
      <c r="C153" s="395" t="s">
        <v>299</v>
      </c>
      <c r="D153" s="396"/>
      <c r="E153" s="158">
        <v>7.2</v>
      </c>
      <c r="F153" s="159"/>
      <c r="G153" s="160"/>
      <c r="M153" s="161" t="s">
        <v>299</v>
      </c>
      <c r="O153" s="148"/>
    </row>
    <row r="154" spans="1:15" ht="15">
      <c r="A154" s="156"/>
      <c r="B154" s="157"/>
      <c r="C154" s="395" t="s">
        <v>300</v>
      </c>
      <c r="D154" s="396"/>
      <c r="E154" s="158">
        <v>6.72</v>
      </c>
      <c r="F154" s="159"/>
      <c r="G154" s="160"/>
      <c r="M154" s="161" t="s">
        <v>300</v>
      </c>
      <c r="O154" s="148"/>
    </row>
    <row r="155" spans="1:15" ht="15">
      <c r="A155" s="156"/>
      <c r="B155" s="157"/>
      <c r="C155" s="395" t="s">
        <v>285</v>
      </c>
      <c r="D155" s="396"/>
      <c r="E155" s="158">
        <v>6.72</v>
      </c>
      <c r="F155" s="159"/>
      <c r="G155" s="160"/>
      <c r="M155" s="161" t="s">
        <v>285</v>
      </c>
      <c r="O155" s="148"/>
    </row>
    <row r="156" spans="1:104" ht="15">
      <c r="A156" s="149">
        <v>61</v>
      </c>
      <c r="B156" s="150" t="s">
        <v>301</v>
      </c>
      <c r="C156" s="151" t="s">
        <v>302</v>
      </c>
      <c r="D156" s="152" t="s">
        <v>303</v>
      </c>
      <c r="E156" s="153">
        <v>9.9</v>
      </c>
      <c r="F156" s="154"/>
      <c r="G156" s="155">
        <f>E156*F156</f>
        <v>0</v>
      </c>
      <c r="O156" s="148">
        <v>2</v>
      </c>
      <c r="AA156" s="130">
        <v>2</v>
      </c>
      <c r="AB156" s="130">
        <v>7</v>
      </c>
      <c r="AC156" s="130">
        <v>7</v>
      </c>
      <c r="AZ156" s="130">
        <v>2</v>
      </c>
      <c r="BA156" s="130">
        <f>IF(AZ156=1,G156,0)</f>
        <v>0</v>
      </c>
      <c r="BB156" s="130">
        <f>IF(AZ156=2,G156,0)</f>
        <v>0</v>
      </c>
      <c r="BC156" s="130">
        <f>IF(AZ156=3,G156,0)</f>
        <v>0</v>
      </c>
      <c r="BD156" s="130">
        <f>IF(AZ156=4,G156,0)</f>
        <v>0</v>
      </c>
      <c r="BE156" s="130">
        <f>IF(AZ156=5,G156,0)</f>
        <v>0</v>
      </c>
      <c r="CZ156" s="130">
        <v>0.00106</v>
      </c>
    </row>
    <row r="157" spans="1:15" ht="15">
      <c r="A157" s="156"/>
      <c r="B157" s="157"/>
      <c r="C157" s="395" t="s">
        <v>304</v>
      </c>
      <c r="D157" s="396"/>
      <c r="E157" s="158">
        <v>9.9</v>
      </c>
      <c r="F157" s="159"/>
      <c r="G157" s="160"/>
      <c r="M157" s="161" t="s">
        <v>304</v>
      </c>
      <c r="O157" s="148"/>
    </row>
    <row r="158" spans="1:104" ht="15">
      <c r="A158" s="149">
        <v>62</v>
      </c>
      <c r="B158" s="150" t="s">
        <v>305</v>
      </c>
      <c r="C158" s="151" t="s">
        <v>306</v>
      </c>
      <c r="D158" s="152" t="s">
        <v>303</v>
      </c>
      <c r="E158" s="153">
        <v>236.61</v>
      </c>
      <c r="F158" s="154"/>
      <c r="G158" s="155">
        <f>E158*F158</f>
        <v>0</v>
      </c>
      <c r="O158" s="148">
        <v>2</v>
      </c>
      <c r="AA158" s="130">
        <v>2</v>
      </c>
      <c r="AB158" s="130">
        <v>7</v>
      </c>
      <c r="AC158" s="130">
        <v>7</v>
      </c>
      <c r="AZ158" s="130">
        <v>2</v>
      </c>
      <c r="BA158" s="130">
        <f>IF(AZ158=1,G158,0)</f>
        <v>0</v>
      </c>
      <c r="BB158" s="130">
        <f>IF(AZ158=2,G158,0)</f>
        <v>0</v>
      </c>
      <c r="BC158" s="130">
        <f>IF(AZ158=3,G158,0)</f>
        <v>0</v>
      </c>
      <c r="BD158" s="130">
        <f>IF(AZ158=4,G158,0)</f>
        <v>0</v>
      </c>
      <c r="BE158" s="130">
        <f>IF(AZ158=5,G158,0)</f>
        <v>0</v>
      </c>
      <c r="CZ158" s="130">
        <v>0.00106</v>
      </c>
    </row>
    <row r="159" spans="1:15" ht="15">
      <c r="A159" s="156"/>
      <c r="B159" s="157"/>
      <c r="C159" s="395" t="s">
        <v>307</v>
      </c>
      <c r="D159" s="396"/>
      <c r="E159" s="158">
        <v>67.54</v>
      </c>
      <c r="F159" s="159"/>
      <c r="G159" s="160"/>
      <c r="M159" s="161" t="s">
        <v>307</v>
      </c>
      <c r="O159" s="148"/>
    </row>
    <row r="160" spans="1:15" ht="15">
      <c r="A160" s="156"/>
      <c r="B160" s="157"/>
      <c r="C160" s="395" t="s">
        <v>308</v>
      </c>
      <c r="D160" s="396"/>
      <c r="E160" s="158">
        <v>67.54</v>
      </c>
      <c r="F160" s="159"/>
      <c r="G160" s="160"/>
      <c r="M160" s="161" t="s">
        <v>308</v>
      </c>
      <c r="O160" s="148"/>
    </row>
    <row r="161" spans="1:15" ht="15">
      <c r="A161" s="156"/>
      <c r="B161" s="157"/>
      <c r="C161" s="395" t="s">
        <v>309</v>
      </c>
      <c r="D161" s="396"/>
      <c r="E161" s="158">
        <v>101.53</v>
      </c>
      <c r="F161" s="159"/>
      <c r="G161" s="160"/>
      <c r="M161" s="161" t="s">
        <v>309</v>
      </c>
      <c r="O161" s="148"/>
    </row>
    <row r="162" spans="1:104" ht="15">
      <c r="A162" s="149">
        <v>63</v>
      </c>
      <c r="B162" s="150" t="s">
        <v>310</v>
      </c>
      <c r="C162" s="151" t="s">
        <v>311</v>
      </c>
      <c r="D162" s="152" t="s">
        <v>303</v>
      </c>
      <c r="E162" s="153">
        <v>1489.125</v>
      </c>
      <c r="F162" s="154"/>
      <c r="G162" s="155">
        <f>E162*F162</f>
        <v>0</v>
      </c>
      <c r="O162" s="148">
        <v>2</v>
      </c>
      <c r="AA162" s="130">
        <v>2</v>
      </c>
      <c r="AB162" s="130">
        <v>7</v>
      </c>
      <c r="AC162" s="130">
        <v>7</v>
      </c>
      <c r="AZ162" s="130">
        <v>2</v>
      </c>
      <c r="BA162" s="130">
        <f>IF(AZ162=1,G162,0)</f>
        <v>0</v>
      </c>
      <c r="BB162" s="130">
        <f>IF(AZ162=2,G162,0)</f>
        <v>0</v>
      </c>
      <c r="BC162" s="130">
        <f>IF(AZ162=3,G162,0)</f>
        <v>0</v>
      </c>
      <c r="BD162" s="130">
        <f>IF(AZ162=4,G162,0)</f>
        <v>0</v>
      </c>
      <c r="BE162" s="130">
        <f>IF(AZ162=5,G162,0)</f>
        <v>0</v>
      </c>
      <c r="CZ162" s="130">
        <v>0.00105</v>
      </c>
    </row>
    <row r="163" spans="1:15" ht="15">
      <c r="A163" s="156"/>
      <c r="B163" s="157"/>
      <c r="C163" s="395" t="s">
        <v>312</v>
      </c>
      <c r="D163" s="396"/>
      <c r="E163" s="158">
        <v>114.345</v>
      </c>
      <c r="F163" s="159"/>
      <c r="G163" s="160"/>
      <c r="M163" s="161" t="s">
        <v>312</v>
      </c>
      <c r="O163" s="148"/>
    </row>
    <row r="164" spans="1:15" ht="15">
      <c r="A164" s="156"/>
      <c r="B164" s="157"/>
      <c r="C164" s="395" t="s">
        <v>313</v>
      </c>
      <c r="D164" s="396"/>
      <c r="E164" s="158">
        <v>180.708</v>
      </c>
      <c r="F164" s="159"/>
      <c r="G164" s="160"/>
      <c r="M164" s="161" t="s">
        <v>313</v>
      </c>
      <c r="O164" s="148"/>
    </row>
    <row r="165" spans="1:15" ht="15">
      <c r="A165" s="156"/>
      <c r="B165" s="157"/>
      <c r="C165" s="395" t="s">
        <v>314</v>
      </c>
      <c r="D165" s="396"/>
      <c r="E165" s="158">
        <v>66.748</v>
      </c>
      <c r="F165" s="159"/>
      <c r="G165" s="160"/>
      <c r="M165" s="161" t="s">
        <v>314</v>
      </c>
      <c r="O165" s="148"/>
    </row>
    <row r="166" spans="1:15" ht="15">
      <c r="A166" s="156"/>
      <c r="B166" s="157"/>
      <c r="C166" s="395" t="s">
        <v>315</v>
      </c>
      <c r="D166" s="396"/>
      <c r="E166" s="158">
        <v>53.13</v>
      </c>
      <c r="F166" s="159"/>
      <c r="G166" s="160"/>
      <c r="M166" s="161" t="s">
        <v>315</v>
      </c>
      <c r="O166" s="148"/>
    </row>
    <row r="167" spans="1:15" ht="15">
      <c r="A167" s="156"/>
      <c r="B167" s="157"/>
      <c r="C167" s="395" t="s">
        <v>316</v>
      </c>
      <c r="D167" s="396"/>
      <c r="E167" s="158">
        <v>541.75</v>
      </c>
      <c r="F167" s="159"/>
      <c r="G167" s="160"/>
      <c r="M167" s="161" t="s">
        <v>316</v>
      </c>
      <c r="O167" s="148"/>
    </row>
    <row r="168" spans="1:15" ht="15">
      <c r="A168" s="156"/>
      <c r="B168" s="157"/>
      <c r="C168" s="395" t="s">
        <v>317</v>
      </c>
      <c r="D168" s="396"/>
      <c r="E168" s="158">
        <v>135.74</v>
      </c>
      <c r="F168" s="159"/>
      <c r="G168" s="160"/>
      <c r="M168" s="161" t="s">
        <v>317</v>
      </c>
      <c r="O168" s="148"/>
    </row>
    <row r="169" spans="1:15" ht="15">
      <c r="A169" s="156"/>
      <c r="B169" s="157"/>
      <c r="C169" s="395" t="s">
        <v>318</v>
      </c>
      <c r="D169" s="396"/>
      <c r="E169" s="158">
        <v>396.704</v>
      </c>
      <c r="F169" s="159"/>
      <c r="G169" s="160"/>
      <c r="M169" s="161" t="s">
        <v>318</v>
      </c>
      <c r="O169" s="148"/>
    </row>
    <row r="170" spans="1:104" ht="15">
      <c r="A170" s="149">
        <v>64</v>
      </c>
      <c r="B170" s="150" t="s">
        <v>319</v>
      </c>
      <c r="C170" s="151" t="s">
        <v>320</v>
      </c>
      <c r="D170" s="152" t="s">
        <v>303</v>
      </c>
      <c r="E170" s="153">
        <v>1457.94</v>
      </c>
      <c r="F170" s="154"/>
      <c r="G170" s="155">
        <f>E170*F170</f>
        <v>0</v>
      </c>
      <c r="O170" s="148">
        <v>2</v>
      </c>
      <c r="AA170" s="130">
        <v>2</v>
      </c>
      <c r="AB170" s="130">
        <v>7</v>
      </c>
      <c r="AC170" s="130">
        <v>7</v>
      </c>
      <c r="AZ170" s="130">
        <v>2</v>
      </c>
      <c r="BA170" s="130">
        <f>IF(AZ170=1,G170,0)</f>
        <v>0</v>
      </c>
      <c r="BB170" s="130">
        <f>IF(AZ170=2,G170,0)</f>
        <v>0</v>
      </c>
      <c r="BC170" s="130">
        <f>IF(AZ170=3,G170,0)</f>
        <v>0</v>
      </c>
      <c r="BD170" s="130">
        <f>IF(AZ170=4,G170,0)</f>
        <v>0</v>
      </c>
      <c r="BE170" s="130">
        <f>IF(AZ170=5,G170,0)</f>
        <v>0</v>
      </c>
      <c r="CZ170" s="130">
        <v>0.00105</v>
      </c>
    </row>
    <row r="171" spans="1:15" ht="15">
      <c r="A171" s="156"/>
      <c r="B171" s="157"/>
      <c r="C171" s="395" t="s">
        <v>321</v>
      </c>
      <c r="D171" s="396"/>
      <c r="E171" s="158">
        <v>689.59</v>
      </c>
      <c r="F171" s="159"/>
      <c r="G171" s="160"/>
      <c r="M171" s="161" t="s">
        <v>321</v>
      </c>
      <c r="O171" s="148"/>
    </row>
    <row r="172" spans="1:15" ht="15">
      <c r="A172" s="156"/>
      <c r="B172" s="157"/>
      <c r="C172" s="395" t="s">
        <v>322</v>
      </c>
      <c r="D172" s="396"/>
      <c r="E172" s="158">
        <v>768.35</v>
      </c>
      <c r="F172" s="159"/>
      <c r="G172" s="160"/>
      <c r="M172" s="161" t="s">
        <v>322</v>
      </c>
      <c r="O172" s="148"/>
    </row>
    <row r="173" spans="1:104" ht="15">
      <c r="A173" s="149">
        <v>65</v>
      </c>
      <c r="B173" s="150" t="s">
        <v>323</v>
      </c>
      <c r="C173" s="151" t="s">
        <v>324</v>
      </c>
      <c r="D173" s="152" t="s">
        <v>303</v>
      </c>
      <c r="E173" s="153">
        <v>3376.83</v>
      </c>
      <c r="F173" s="154"/>
      <c r="G173" s="155">
        <f>E173*F173</f>
        <v>0</v>
      </c>
      <c r="O173" s="148">
        <v>2</v>
      </c>
      <c r="AA173" s="130">
        <v>12</v>
      </c>
      <c r="AB173" s="130">
        <v>0</v>
      </c>
      <c r="AC173" s="130">
        <v>78</v>
      </c>
      <c r="AZ173" s="130">
        <v>2</v>
      </c>
      <c r="BA173" s="130">
        <f>IF(AZ173=1,G173,0)</f>
        <v>0</v>
      </c>
      <c r="BB173" s="130">
        <f>IF(AZ173=2,G173,0)</f>
        <v>0</v>
      </c>
      <c r="BC173" s="130">
        <f>IF(AZ173=3,G173,0)</f>
        <v>0</v>
      </c>
      <c r="BD173" s="130">
        <f>IF(AZ173=4,G173,0)</f>
        <v>0</v>
      </c>
      <c r="BE173" s="130">
        <f>IF(AZ173=5,G173,0)</f>
        <v>0</v>
      </c>
      <c r="CZ173" s="130">
        <v>0</v>
      </c>
    </row>
    <row r="174" spans="1:15" ht="15">
      <c r="A174" s="156"/>
      <c r="B174" s="157"/>
      <c r="C174" s="395" t="s">
        <v>325</v>
      </c>
      <c r="D174" s="396"/>
      <c r="E174" s="158">
        <v>3376.83</v>
      </c>
      <c r="F174" s="159"/>
      <c r="G174" s="160"/>
      <c r="M174" s="161" t="s">
        <v>325</v>
      </c>
      <c r="O174" s="148"/>
    </row>
    <row r="175" spans="1:104" ht="15">
      <c r="A175" s="149">
        <v>66</v>
      </c>
      <c r="B175" s="150" t="s">
        <v>326</v>
      </c>
      <c r="C175" s="151" t="s">
        <v>1065</v>
      </c>
      <c r="D175" s="152" t="s">
        <v>212</v>
      </c>
      <c r="E175" s="153">
        <v>8</v>
      </c>
      <c r="F175" s="154"/>
      <c r="G175" s="155">
        <f>E175*F175</f>
        <v>0</v>
      </c>
      <c r="O175" s="148">
        <v>2</v>
      </c>
      <c r="AA175" s="130">
        <v>12</v>
      </c>
      <c r="AB175" s="130">
        <v>0</v>
      </c>
      <c r="AC175" s="130">
        <v>79</v>
      </c>
      <c r="AZ175" s="130">
        <v>2</v>
      </c>
      <c r="BA175" s="130">
        <f>IF(AZ175=1,G175,0)</f>
        <v>0</v>
      </c>
      <c r="BB175" s="130">
        <f>IF(AZ175=2,G175,0)</f>
        <v>0</v>
      </c>
      <c r="BC175" s="130">
        <f>IF(AZ175=3,G175,0)</f>
        <v>0</v>
      </c>
      <c r="BD175" s="130">
        <f>IF(AZ175=4,G175,0)</f>
        <v>0</v>
      </c>
      <c r="BE175" s="130">
        <f>IF(AZ175=5,G175,0)</f>
        <v>0</v>
      </c>
      <c r="CZ175" s="130">
        <v>0</v>
      </c>
    </row>
    <row r="176" spans="1:15" ht="15">
      <c r="A176" s="156"/>
      <c r="B176" s="157"/>
      <c r="C176" s="395" t="s">
        <v>327</v>
      </c>
      <c r="D176" s="396"/>
      <c r="E176" s="158">
        <v>8</v>
      </c>
      <c r="F176" s="159"/>
      <c r="G176" s="160"/>
      <c r="M176" s="161" t="s">
        <v>327</v>
      </c>
      <c r="O176" s="148"/>
    </row>
    <row r="177" spans="1:104" ht="15">
      <c r="A177" s="149">
        <v>67</v>
      </c>
      <c r="B177" s="150" t="s">
        <v>328</v>
      </c>
      <c r="C177" s="151" t="s">
        <v>1066</v>
      </c>
      <c r="D177" s="152" t="s">
        <v>212</v>
      </c>
      <c r="E177" s="153">
        <v>160</v>
      </c>
      <c r="F177" s="154"/>
      <c r="G177" s="155">
        <f>E177*F177</f>
        <v>0</v>
      </c>
      <c r="O177" s="148">
        <v>2</v>
      </c>
      <c r="AA177" s="130">
        <v>12</v>
      </c>
      <c r="AB177" s="130">
        <v>0</v>
      </c>
      <c r="AC177" s="130">
        <v>80</v>
      </c>
      <c r="AZ177" s="130">
        <v>2</v>
      </c>
      <c r="BA177" s="130">
        <f>IF(AZ177=1,G177,0)</f>
        <v>0</v>
      </c>
      <c r="BB177" s="130">
        <f>IF(AZ177=2,G177,0)</f>
        <v>0</v>
      </c>
      <c r="BC177" s="130">
        <f>IF(AZ177=3,G177,0)</f>
        <v>0</v>
      </c>
      <c r="BD177" s="130">
        <f>IF(AZ177=4,G177,0)</f>
        <v>0</v>
      </c>
      <c r="BE177" s="130">
        <f>IF(AZ177=5,G177,0)</f>
        <v>0</v>
      </c>
      <c r="CZ177" s="130">
        <v>0</v>
      </c>
    </row>
    <row r="178" spans="1:15" ht="15">
      <c r="A178" s="156"/>
      <c r="B178" s="157"/>
      <c r="C178" s="395" t="s">
        <v>329</v>
      </c>
      <c r="D178" s="396"/>
      <c r="E178" s="158">
        <v>80</v>
      </c>
      <c r="F178" s="159"/>
      <c r="G178" s="160"/>
      <c r="M178" s="161" t="s">
        <v>329</v>
      </c>
      <c r="O178" s="148"/>
    </row>
    <row r="179" spans="1:15" ht="15">
      <c r="A179" s="156"/>
      <c r="B179" s="157"/>
      <c r="C179" s="395" t="s">
        <v>330</v>
      </c>
      <c r="D179" s="396"/>
      <c r="E179" s="158">
        <v>80</v>
      </c>
      <c r="F179" s="159"/>
      <c r="G179" s="160"/>
      <c r="M179" s="161" t="s">
        <v>330</v>
      </c>
      <c r="O179" s="148"/>
    </row>
    <row r="180" spans="1:104" ht="15">
      <c r="A180" s="149">
        <v>68</v>
      </c>
      <c r="B180" s="150" t="s">
        <v>331</v>
      </c>
      <c r="C180" s="151" t="s">
        <v>332</v>
      </c>
      <c r="D180" s="152" t="s">
        <v>209</v>
      </c>
      <c r="E180" s="153">
        <v>1</v>
      </c>
      <c r="F180" s="154"/>
      <c r="G180" s="155">
        <f>E180*F180</f>
        <v>0</v>
      </c>
      <c r="O180" s="148">
        <v>2</v>
      </c>
      <c r="AA180" s="130">
        <v>12</v>
      </c>
      <c r="AB180" s="130">
        <v>0</v>
      </c>
      <c r="AC180" s="130">
        <v>81</v>
      </c>
      <c r="AZ180" s="130">
        <v>2</v>
      </c>
      <c r="BA180" s="130">
        <f>IF(AZ180=1,G180,0)</f>
        <v>0</v>
      </c>
      <c r="BB180" s="130">
        <f>IF(AZ180=2,G180,0)</f>
        <v>0</v>
      </c>
      <c r="BC180" s="130">
        <f>IF(AZ180=3,G180,0)</f>
        <v>0</v>
      </c>
      <c r="BD180" s="130">
        <f>IF(AZ180=4,G180,0)</f>
        <v>0</v>
      </c>
      <c r="BE180" s="130">
        <f>IF(AZ180=5,G180,0)</f>
        <v>0</v>
      </c>
      <c r="CZ180" s="130">
        <v>0</v>
      </c>
    </row>
    <row r="181" spans="1:104" ht="15">
      <c r="A181" s="149">
        <v>69</v>
      </c>
      <c r="B181" s="150" t="s">
        <v>333</v>
      </c>
      <c r="C181" s="151" t="s">
        <v>334</v>
      </c>
      <c r="D181" s="152" t="s">
        <v>76</v>
      </c>
      <c r="E181" s="153">
        <v>1778.5994</v>
      </c>
      <c r="F181" s="154"/>
      <c r="G181" s="155">
        <f>E181*F181</f>
        <v>0</v>
      </c>
      <c r="O181" s="148">
        <v>2</v>
      </c>
      <c r="AA181" s="130">
        <v>7</v>
      </c>
      <c r="AB181" s="130">
        <v>1002</v>
      </c>
      <c r="AC181" s="130">
        <v>5</v>
      </c>
      <c r="AZ181" s="130">
        <v>2</v>
      </c>
      <c r="BA181" s="130">
        <f>IF(AZ181=1,G181,0)</f>
        <v>0</v>
      </c>
      <c r="BB181" s="130">
        <f>IF(AZ181=2,G181,0)</f>
        <v>0</v>
      </c>
      <c r="BC181" s="130">
        <f>IF(AZ181=3,G181,0)</f>
        <v>0</v>
      </c>
      <c r="BD181" s="130">
        <f>IF(AZ181=4,G181,0)</f>
        <v>0</v>
      </c>
      <c r="BE181" s="130">
        <f>IF(AZ181=5,G181,0)</f>
        <v>0</v>
      </c>
      <c r="CZ181" s="130">
        <v>0</v>
      </c>
    </row>
    <row r="182" spans="1:57" ht="15">
      <c r="A182" s="162"/>
      <c r="B182" s="163" t="s">
        <v>120</v>
      </c>
      <c r="C182" s="164" t="str">
        <f>CONCATENATE(B151," ",C151)</f>
        <v>767 Konstrukce zámečnické</v>
      </c>
      <c r="D182" s="162"/>
      <c r="E182" s="165"/>
      <c r="F182" s="166"/>
      <c r="G182" s="167">
        <f>SUM(G151:G181)</f>
        <v>0</v>
      </c>
      <c r="O182" s="148">
        <v>4</v>
      </c>
      <c r="BA182" s="168">
        <f>SUM(BA151:BA181)</f>
        <v>0</v>
      </c>
      <c r="BB182" s="168">
        <f>SUM(BB151:BB181)</f>
        <v>0</v>
      </c>
      <c r="BC182" s="168">
        <f>SUM(BC151:BC181)</f>
        <v>0</v>
      </c>
      <c r="BD182" s="168">
        <f>SUM(BD151:BD181)</f>
        <v>0</v>
      </c>
      <c r="BE182" s="168">
        <f>SUM(BE151:BE181)</f>
        <v>0</v>
      </c>
    </row>
    <row r="183" spans="1:15" ht="15">
      <c r="A183" s="142" t="s">
        <v>93</v>
      </c>
      <c r="B183" s="143" t="s">
        <v>335</v>
      </c>
      <c r="C183" s="144" t="s">
        <v>336</v>
      </c>
      <c r="D183" s="145"/>
      <c r="E183" s="146"/>
      <c r="F183" s="169"/>
      <c r="G183" s="147"/>
      <c r="O183" s="148">
        <v>1</v>
      </c>
    </row>
    <row r="184" spans="1:104" ht="22.5">
      <c r="A184" s="149">
        <v>70</v>
      </c>
      <c r="B184" s="150" t="s">
        <v>337</v>
      </c>
      <c r="C184" s="151" t="s">
        <v>338</v>
      </c>
      <c r="D184" s="152" t="s">
        <v>115</v>
      </c>
      <c r="E184" s="153">
        <v>4.232</v>
      </c>
      <c r="F184" s="154"/>
      <c r="G184" s="155">
        <f>E184*F184</f>
        <v>0</v>
      </c>
      <c r="O184" s="148">
        <v>2</v>
      </c>
      <c r="AA184" s="130">
        <v>2</v>
      </c>
      <c r="AB184" s="130">
        <v>7</v>
      </c>
      <c r="AC184" s="130">
        <v>7</v>
      </c>
      <c r="AZ184" s="130">
        <v>2</v>
      </c>
      <c r="BA184" s="130">
        <f>IF(AZ184=1,G184,0)</f>
        <v>0</v>
      </c>
      <c r="BB184" s="130">
        <f>IF(AZ184=2,G184,0)</f>
        <v>0</v>
      </c>
      <c r="BC184" s="130">
        <f>IF(AZ184=3,G184,0)</f>
        <v>0</v>
      </c>
      <c r="BD184" s="130">
        <f>IF(AZ184=4,G184,0)</f>
        <v>0</v>
      </c>
      <c r="BE184" s="130">
        <f>IF(AZ184=5,G184,0)</f>
        <v>0</v>
      </c>
      <c r="CZ184" s="130">
        <v>0.00401</v>
      </c>
    </row>
    <row r="185" spans="1:15" ht="15">
      <c r="A185" s="156"/>
      <c r="B185" s="157"/>
      <c r="C185" s="395" t="s">
        <v>275</v>
      </c>
      <c r="D185" s="396"/>
      <c r="E185" s="158">
        <v>4.232</v>
      </c>
      <c r="F185" s="159"/>
      <c r="G185" s="160"/>
      <c r="M185" s="161" t="s">
        <v>275</v>
      </c>
      <c r="O185" s="148"/>
    </row>
    <row r="186" spans="1:57" ht="15">
      <c r="A186" s="162"/>
      <c r="B186" s="163" t="s">
        <v>120</v>
      </c>
      <c r="C186" s="164" t="str">
        <f>CONCATENATE(B183," ",C183)</f>
        <v>776 Podlahy povlakové</v>
      </c>
      <c r="D186" s="162"/>
      <c r="E186" s="165"/>
      <c r="F186" s="166"/>
      <c r="G186" s="167">
        <f>SUM(G183:G185)</f>
        <v>0</v>
      </c>
      <c r="O186" s="148">
        <v>4</v>
      </c>
      <c r="BA186" s="168">
        <f>SUM(BA183:BA185)</f>
        <v>0</v>
      </c>
      <c r="BB186" s="168">
        <f>SUM(BB183:BB185)</f>
        <v>0</v>
      </c>
      <c r="BC186" s="168">
        <f>SUM(BC183:BC185)</f>
        <v>0</v>
      </c>
      <c r="BD186" s="168">
        <f>SUM(BD183:BD185)</f>
        <v>0</v>
      </c>
      <c r="BE186" s="168">
        <f>SUM(BE183:BE185)</f>
        <v>0</v>
      </c>
    </row>
    <row r="187" spans="1:15" ht="15">
      <c r="A187" s="142" t="s">
        <v>93</v>
      </c>
      <c r="B187" s="143" t="s">
        <v>339</v>
      </c>
      <c r="C187" s="144" t="s">
        <v>340</v>
      </c>
      <c r="D187" s="145"/>
      <c r="E187" s="146"/>
      <c r="F187" s="169"/>
      <c r="G187" s="147"/>
      <c r="O187" s="148">
        <v>1</v>
      </c>
    </row>
    <row r="188" spans="1:104" ht="15">
      <c r="A188" s="149">
        <v>71</v>
      </c>
      <c r="B188" s="150" t="s">
        <v>341</v>
      </c>
      <c r="C188" s="151" t="s">
        <v>1067</v>
      </c>
      <c r="D188" s="152" t="s">
        <v>115</v>
      </c>
      <c r="E188" s="153">
        <v>3.68</v>
      </c>
      <c r="F188" s="154"/>
      <c r="G188" s="155">
        <f>E188*F188</f>
        <v>0</v>
      </c>
      <c r="O188" s="148">
        <v>2</v>
      </c>
      <c r="AA188" s="130">
        <v>1</v>
      </c>
      <c r="AB188" s="130">
        <v>7</v>
      </c>
      <c r="AC188" s="130">
        <v>7</v>
      </c>
      <c r="AZ188" s="130">
        <v>2</v>
      </c>
      <c r="BA188" s="130">
        <f>IF(AZ188=1,G188,0)</f>
        <v>0</v>
      </c>
      <c r="BB188" s="130">
        <f>IF(AZ188=2,G188,0)</f>
        <v>0</v>
      </c>
      <c r="BC188" s="130">
        <f>IF(AZ188=3,G188,0)</f>
        <v>0</v>
      </c>
      <c r="BD188" s="130">
        <f>IF(AZ188=4,G188,0)</f>
        <v>0</v>
      </c>
      <c r="BE188" s="130">
        <f>IF(AZ188=5,G188,0)</f>
        <v>0</v>
      </c>
      <c r="CZ188" s="130">
        <v>0.0022</v>
      </c>
    </row>
    <row r="189" spans="1:104" ht="15">
      <c r="A189" s="149">
        <v>72</v>
      </c>
      <c r="B189" s="150" t="s">
        <v>342</v>
      </c>
      <c r="C189" s="151" t="s">
        <v>343</v>
      </c>
      <c r="D189" s="152" t="s">
        <v>76</v>
      </c>
      <c r="E189" s="153">
        <v>9.6784</v>
      </c>
      <c r="F189" s="154"/>
      <c r="G189" s="155">
        <f>E189*F189</f>
        <v>0</v>
      </c>
      <c r="O189" s="148">
        <v>2</v>
      </c>
      <c r="AA189" s="130">
        <v>7</v>
      </c>
      <c r="AB189" s="130">
        <v>1002</v>
      </c>
      <c r="AC189" s="130">
        <v>5</v>
      </c>
      <c r="AZ189" s="130">
        <v>2</v>
      </c>
      <c r="BA189" s="130">
        <f>IF(AZ189=1,G189,0)</f>
        <v>0</v>
      </c>
      <c r="BB189" s="130">
        <f>IF(AZ189=2,G189,0)</f>
        <v>0</v>
      </c>
      <c r="BC189" s="130">
        <f>IF(AZ189=3,G189,0)</f>
        <v>0</v>
      </c>
      <c r="BD189" s="130">
        <f>IF(AZ189=4,G189,0)</f>
        <v>0</v>
      </c>
      <c r="BE189" s="130">
        <f>IF(AZ189=5,G189,0)</f>
        <v>0</v>
      </c>
      <c r="CZ189" s="130">
        <v>0</v>
      </c>
    </row>
    <row r="190" spans="1:57" ht="15">
      <c r="A190" s="162"/>
      <c r="B190" s="163" t="s">
        <v>120</v>
      </c>
      <c r="C190" s="164" t="str">
        <f>CONCATENATE(B187," ",C187)</f>
        <v>777 Podlahy ze syntetických hmot</v>
      </c>
      <c r="D190" s="162"/>
      <c r="E190" s="165"/>
      <c r="F190" s="166"/>
      <c r="G190" s="167">
        <f>SUM(G187:G189)</f>
        <v>0</v>
      </c>
      <c r="O190" s="148">
        <v>4</v>
      </c>
      <c r="BA190" s="168">
        <f>SUM(BA187:BA189)</f>
        <v>0</v>
      </c>
      <c r="BB190" s="168">
        <f>SUM(BB187:BB189)</f>
        <v>0</v>
      </c>
      <c r="BC190" s="168">
        <f>SUM(BC187:BC189)</f>
        <v>0</v>
      </c>
      <c r="BD190" s="168">
        <f>SUM(BD187:BD189)</f>
        <v>0</v>
      </c>
      <c r="BE190" s="168">
        <f>SUM(BE187:BE189)</f>
        <v>0</v>
      </c>
    </row>
    <row r="191" spans="1:15" ht="15">
      <c r="A191" s="142" t="s">
        <v>93</v>
      </c>
      <c r="B191" s="143" t="s">
        <v>344</v>
      </c>
      <c r="C191" s="144" t="s">
        <v>345</v>
      </c>
      <c r="D191" s="145"/>
      <c r="E191" s="146"/>
      <c r="F191" s="169"/>
      <c r="G191" s="147"/>
      <c r="O191" s="148">
        <v>1</v>
      </c>
    </row>
    <row r="192" spans="1:104" ht="22.5">
      <c r="A192" s="149">
        <v>73</v>
      </c>
      <c r="B192" s="150" t="s">
        <v>346</v>
      </c>
      <c r="C192" s="151" t="s">
        <v>347</v>
      </c>
      <c r="D192" s="152" t="s">
        <v>115</v>
      </c>
      <c r="E192" s="153">
        <v>379</v>
      </c>
      <c r="F192" s="154"/>
      <c r="G192" s="155">
        <f>E192*F192</f>
        <v>0</v>
      </c>
      <c r="O192" s="148">
        <v>2</v>
      </c>
      <c r="AA192" s="130">
        <v>2</v>
      </c>
      <c r="AB192" s="130">
        <v>7</v>
      </c>
      <c r="AC192" s="130">
        <v>7</v>
      </c>
      <c r="AZ192" s="130">
        <v>2</v>
      </c>
      <c r="BA192" s="130">
        <f>IF(AZ192=1,G192,0)</f>
        <v>0</v>
      </c>
      <c r="BB192" s="130">
        <f>IF(AZ192=2,G192,0)</f>
        <v>0</v>
      </c>
      <c r="BC192" s="130">
        <f>IF(AZ192=3,G192,0)</f>
        <v>0</v>
      </c>
      <c r="BD192" s="130">
        <f>IF(AZ192=4,G192,0)</f>
        <v>0</v>
      </c>
      <c r="BE192" s="130">
        <f>IF(AZ192=5,G192,0)</f>
        <v>0</v>
      </c>
      <c r="CZ192" s="130">
        <v>0.00052</v>
      </c>
    </row>
    <row r="193" spans="1:15" ht="15">
      <c r="A193" s="156"/>
      <c r="B193" s="157"/>
      <c r="C193" s="395" t="s">
        <v>348</v>
      </c>
      <c r="D193" s="396"/>
      <c r="E193" s="158">
        <v>179</v>
      </c>
      <c r="F193" s="159"/>
      <c r="G193" s="160"/>
      <c r="M193" s="161" t="s">
        <v>348</v>
      </c>
      <c r="O193" s="148"/>
    </row>
    <row r="194" spans="1:15" ht="15">
      <c r="A194" s="156"/>
      <c r="B194" s="157"/>
      <c r="C194" s="395" t="s">
        <v>349</v>
      </c>
      <c r="D194" s="396"/>
      <c r="E194" s="158">
        <v>200</v>
      </c>
      <c r="F194" s="159"/>
      <c r="G194" s="160"/>
      <c r="M194" s="161">
        <v>200</v>
      </c>
      <c r="O194" s="148"/>
    </row>
    <row r="195" spans="1:104" ht="15">
      <c r="A195" s="149">
        <v>74</v>
      </c>
      <c r="B195" s="150" t="s">
        <v>350</v>
      </c>
      <c r="C195" s="151" t="s">
        <v>351</v>
      </c>
      <c r="D195" s="152" t="s">
        <v>115</v>
      </c>
      <c r="E195" s="153">
        <v>379</v>
      </c>
      <c r="F195" s="154"/>
      <c r="G195" s="155">
        <f>E195*F195</f>
        <v>0</v>
      </c>
      <c r="O195" s="148">
        <v>2</v>
      </c>
      <c r="AA195" s="130">
        <v>2</v>
      </c>
      <c r="AB195" s="130">
        <v>7</v>
      </c>
      <c r="AC195" s="130">
        <v>7</v>
      </c>
      <c r="AZ195" s="130">
        <v>2</v>
      </c>
      <c r="BA195" s="130">
        <f>IF(AZ195=1,G195,0)</f>
        <v>0</v>
      </c>
      <c r="BB195" s="130">
        <f>IF(AZ195=2,G195,0)</f>
        <v>0</v>
      </c>
      <c r="BC195" s="130">
        <f>IF(AZ195=3,G195,0)</f>
        <v>0</v>
      </c>
      <c r="BD195" s="130">
        <f>IF(AZ195=4,G195,0)</f>
        <v>0</v>
      </c>
      <c r="BE195" s="130">
        <f>IF(AZ195=5,G195,0)</f>
        <v>0</v>
      </c>
      <c r="CZ195" s="130">
        <v>0.00042</v>
      </c>
    </row>
    <row r="196" spans="1:15" ht="15">
      <c r="A196" s="156"/>
      <c r="B196" s="157"/>
      <c r="C196" s="395" t="s">
        <v>352</v>
      </c>
      <c r="D196" s="396"/>
      <c r="E196" s="158">
        <v>379</v>
      </c>
      <c r="F196" s="159"/>
      <c r="G196" s="160"/>
      <c r="M196" s="161">
        <v>379</v>
      </c>
      <c r="O196" s="148"/>
    </row>
    <row r="197" spans="1:57" ht="15">
      <c r="A197" s="162"/>
      <c r="B197" s="163" t="s">
        <v>120</v>
      </c>
      <c r="C197" s="164" t="str">
        <f>CONCATENATE(B191," ",C191)</f>
        <v>784 Malby</v>
      </c>
      <c r="D197" s="162"/>
      <c r="E197" s="165"/>
      <c r="F197" s="166"/>
      <c r="G197" s="167">
        <f>SUM(G191:G196)</f>
        <v>0</v>
      </c>
      <c r="O197" s="148">
        <v>4</v>
      </c>
      <c r="BA197" s="168">
        <f>SUM(BA191:BA196)</f>
        <v>0</v>
      </c>
      <c r="BB197" s="168">
        <f>SUM(BB191:BB196)</f>
        <v>0</v>
      </c>
      <c r="BC197" s="168">
        <f>SUM(BC191:BC196)</f>
        <v>0</v>
      </c>
      <c r="BD197" s="168">
        <f>SUM(BD191:BD196)</f>
        <v>0</v>
      </c>
      <c r="BE197" s="168">
        <f>SUM(BE191:BE196)</f>
        <v>0</v>
      </c>
    </row>
    <row r="198" spans="1:15" ht="15">
      <c r="A198" s="142" t="s">
        <v>93</v>
      </c>
      <c r="B198" s="143" t="s">
        <v>353</v>
      </c>
      <c r="C198" s="144" t="s">
        <v>354</v>
      </c>
      <c r="D198" s="145"/>
      <c r="E198" s="146"/>
      <c r="F198" s="169"/>
      <c r="G198" s="147"/>
      <c r="O198" s="148">
        <v>1</v>
      </c>
    </row>
    <row r="199" spans="1:104" ht="15">
      <c r="A199" s="149">
        <v>75</v>
      </c>
      <c r="B199" s="150" t="s">
        <v>355</v>
      </c>
      <c r="C199" s="151" t="s">
        <v>356</v>
      </c>
      <c r="D199" s="152" t="s">
        <v>115</v>
      </c>
      <c r="E199" s="153">
        <v>31.44</v>
      </c>
      <c r="F199" s="154"/>
      <c r="G199" s="155">
        <f>E199*F199</f>
        <v>0</v>
      </c>
      <c r="O199" s="148">
        <v>2</v>
      </c>
      <c r="AA199" s="130">
        <v>1</v>
      </c>
      <c r="AB199" s="130">
        <v>7</v>
      </c>
      <c r="AC199" s="130">
        <v>7</v>
      </c>
      <c r="AZ199" s="130">
        <v>2</v>
      </c>
      <c r="BA199" s="130">
        <f>IF(AZ199=1,G199,0)</f>
        <v>0</v>
      </c>
      <c r="BB199" s="130">
        <f>IF(AZ199=2,G199,0)</f>
        <v>0</v>
      </c>
      <c r="BC199" s="130">
        <f>IF(AZ199=3,G199,0)</f>
        <v>0</v>
      </c>
      <c r="BD199" s="130">
        <f>IF(AZ199=4,G199,0)</f>
        <v>0</v>
      </c>
      <c r="BE199" s="130">
        <f>IF(AZ199=5,G199,0)</f>
        <v>0</v>
      </c>
      <c r="CZ199" s="130">
        <v>0</v>
      </c>
    </row>
    <row r="200" spans="1:15" ht="15">
      <c r="A200" s="156"/>
      <c r="B200" s="157"/>
      <c r="C200" s="395" t="s">
        <v>357</v>
      </c>
      <c r="D200" s="396"/>
      <c r="E200" s="158">
        <v>31.44</v>
      </c>
      <c r="F200" s="159"/>
      <c r="G200" s="160"/>
      <c r="M200" s="161" t="s">
        <v>357</v>
      </c>
      <c r="O200" s="148"/>
    </row>
    <row r="201" spans="1:104" ht="15">
      <c r="A201" s="149">
        <v>76</v>
      </c>
      <c r="B201" s="150" t="s">
        <v>358</v>
      </c>
      <c r="C201" s="151" t="s">
        <v>359</v>
      </c>
      <c r="D201" s="152" t="s">
        <v>115</v>
      </c>
      <c r="E201" s="153">
        <v>38.112</v>
      </c>
      <c r="F201" s="154"/>
      <c r="G201" s="155">
        <f>E201*F201</f>
        <v>0</v>
      </c>
      <c r="O201" s="148">
        <v>2</v>
      </c>
      <c r="AA201" s="130">
        <v>2</v>
      </c>
      <c r="AB201" s="130">
        <v>7</v>
      </c>
      <c r="AC201" s="130">
        <v>7</v>
      </c>
      <c r="AZ201" s="130">
        <v>2</v>
      </c>
      <c r="BA201" s="130">
        <f>IF(AZ201=1,G201,0)</f>
        <v>0</v>
      </c>
      <c r="BB201" s="130">
        <f>IF(AZ201=2,G201,0)</f>
        <v>0</v>
      </c>
      <c r="BC201" s="130">
        <f>IF(AZ201=3,G201,0)</f>
        <v>0</v>
      </c>
      <c r="BD201" s="130">
        <f>IF(AZ201=4,G201,0)</f>
        <v>0</v>
      </c>
      <c r="BE201" s="130">
        <f>IF(AZ201=5,G201,0)</f>
        <v>0</v>
      </c>
      <c r="CZ201" s="130">
        <v>0.02145</v>
      </c>
    </row>
    <row r="202" spans="1:15" ht="15">
      <c r="A202" s="156"/>
      <c r="B202" s="157"/>
      <c r="C202" s="395" t="s">
        <v>360</v>
      </c>
      <c r="D202" s="396"/>
      <c r="E202" s="158">
        <v>7.072</v>
      </c>
      <c r="F202" s="159"/>
      <c r="G202" s="160"/>
      <c r="M202" s="161" t="s">
        <v>360</v>
      </c>
      <c r="O202" s="148"/>
    </row>
    <row r="203" spans="1:15" ht="15">
      <c r="A203" s="156"/>
      <c r="B203" s="157"/>
      <c r="C203" s="395" t="s">
        <v>361</v>
      </c>
      <c r="D203" s="396"/>
      <c r="E203" s="158">
        <v>9.28</v>
      </c>
      <c r="F203" s="159"/>
      <c r="G203" s="160"/>
      <c r="M203" s="161" t="s">
        <v>361</v>
      </c>
      <c r="O203" s="148"/>
    </row>
    <row r="204" spans="1:15" ht="15">
      <c r="A204" s="156"/>
      <c r="B204" s="157"/>
      <c r="C204" s="395" t="s">
        <v>362</v>
      </c>
      <c r="D204" s="396"/>
      <c r="E204" s="158">
        <v>9.44</v>
      </c>
      <c r="F204" s="159"/>
      <c r="G204" s="160"/>
      <c r="M204" s="161" t="s">
        <v>362</v>
      </c>
      <c r="O204" s="148"/>
    </row>
    <row r="205" spans="1:15" ht="15">
      <c r="A205" s="156"/>
      <c r="B205" s="157"/>
      <c r="C205" s="395" t="s">
        <v>363</v>
      </c>
      <c r="D205" s="396"/>
      <c r="E205" s="158">
        <v>8.48</v>
      </c>
      <c r="F205" s="159"/>
      <c r="G205" s="160"/>
      <c r="M205" s="161" t="s">
        <v>363</v>
      </c>
      <c r="O205" s="148"/>
    </row>
    <row r="206" spans="1:15" ht="15">
      <c r="A206" s="156"/>
      <c r="B206" s="157"/>
      <c r="C206" s="395" t="s">
        <v>364</v>
      </c>
      <c r="D206" s="396"/>
      <c r="E206" s="158">
        <v>3.84</v>
      </c>
      <c r="F206" s="159"/>
      <c r="G206" s="160"/>
      <c r="M206" s="161" t="s">
        <v>364</v>
      </c>
      <c r="O206" s="148"/>
    </row>
    <row r="207" spans="1:104" ht="15">
      <c r="A207" s="149">
        <v>77</v>
      </c>
      <c r="B207" s="150" t="s">
        <v>365</v>
      </c>
      <c r="C207" s="151" t="s">
        <v>366</v>
      </c>
      <c r="D207" s="152" t="s">
        <v>76</v>
      </c>
      <c r="E207" s="153">
        <v>48.4176</v>
      </c>
      <c r="F207" s="154"/>
      <c r="G207" s="155">
        <f>E207*F207</f>
        <v>0</v>
      </c>
      <c r="O207" s="148">
        <v>2</v>
      </c>
      <c r="AA207" s="130">
        <v>7</v>
      </c>
      <c r="AB207" s="130">
        <v>1002</v>
      </c>
      <c r="AC207" s="130">
        <v>5</v>
      </c>
      <c r="AZ207" s="130">
        <v>2</v>
      </c>
      <c r="BA207" s="130">
        <f>IF(AZ207=1,G207,0)</f>
        <v>0</v>
      </c>
      <c r="BB207" s="130">
        <f>IF(AZ207=2,G207,0)</f>
        <v>0</v>
      </c>
      <c r="BC207" s="130">
        <f>IF(AZ207=3,G207,0)</f>
        <v>0</v>
      </c>
      <c r="BD207" s="130">
        <f>IF(AZ207=4,G207,0)</f>
        <v>0</v>
      </c>
      <c r="BE207" s="130">
        <f>IF(AZ207=5,G207,0)</f>
        <v>0</v>
      </c>
      <c r="CZ207" s="130">
        <v>0</v>
      </c>
    </row>
    <row r="208" spans="1:57" ht="15">
      <c r="A208" s="162"/>
      <c r="B208" s="163" t="s">
        <v>120</v>
      </c>
      <c r="C208" s="164" t="str">
        <f>CONCATENATE(B198," ",C198)</f>
        <v>787 Zasklívání</v>
      </c>
      <c r="D208" s="162"/>
      <c r="E208" s="165"/>
      <c r="F208" s="165"/>
      <c r="G208" s="167">
        <f>SUM(G198:G207)</f>
        <v>0</v>
      </c>
      <c r="O208" s="148">
        <v>4</v>
      </c>
      <c r="BA208" s="168">
        <f>SUM(BA198:BA207)</f>
        <v>0</v>
      </c>
      <c r="BB208" s="168">
        <f>SUM(BB198:BB207)</f>
        <v>0</v>
      </c>
      <c r="BC208" s="168">
        <f>SUM(BC198:BC207)</f>
        <v>0</v>
      </c>
      <c r="BD208" s="168">
        <f>SUM(BD198:BD207)</f>
        <v>0</v>
      </c>
      <c r="BE208" s="168">
        <f>SUM(BE198:BE207)</f>
        <v>0</v>
      </c>
    </row>
    <row r="209" spans="1:15" ht="15">
      <c r="A209" s="142" t="s">
        <v>93</v>
      </c>
      <c r="B209" s="143" t="s">
        <v>367</v>
      </c>
      <c r="C209" s="144" t="s">
        <v>368</v>
      </c>
      <c r="D209" s="145"/>
      <c r="E209" s="146"/>
      <c r="F209" s="146"/>
      <c r="G209" s="147"/>
      <c r="O209" s="148">
        <v>1</v>
      </c>
    </row>
    <row r="210" spans="1:104" ht="15">
      <c r="A210" s="149">
        <v>78</v>
      </c>
      <c r="B210" s="150" t="s">
        <v>369</v>
      </c>
      <c r="C210" s="151" t="s">
        <v>370</v>
      </c>
      <c r="D210" s="152" t="s">
        <v>371</v>
      </c>
      <c r="E210" s="153">
        <v>1</v>
      </c>
      <c r="F210" s="153">
        <f>'A-EL-Rekapitulace'!C24</f>
        <v>0</v>
      </c>
      <c r="G210" s="155">
        <f>E210*F210</f>
        <v>0</v>
      </c>
      <c r="O210" s="148">
        <v>2</v>
      </c>
      <c r="AA210" s="130">
        <v>12</v>
      </c>
      <c r="AB210" s="130">
        <v>0</v>
      </c>
      <c r="AC210" s="130">
        <v>85</v>
      </c>
      <c r="AZ210" s="130">
        <v>4</v>
      </c>
      <c r="BA210" s="130">
        <f>IF(AZ210=1,G210,0)</f>
        <v>0</v>
      </c>
      <c r="BB210" s="130">
        <f>IF(AZ210=2,G210,0)</f>
        <v>0</v>
      </c>
      <c r="BC210" s="130">
        <f>IF(AZ210=3,G210,0)</f>
        <v>0</v>
      </c>
      <c r="BD210" s="130">
        <f>IF(AZ210=4,G210,0)</f>
        <v>0</v>
      </c>
      <c r="BE210" s="130">
        <f>IF(AZ210=5,G210,0)</f>
        <v>0</v>
      </c>
      <c r="CZ210" s="130">
        <v>0</v>
      </c>
    </row>
    <row r="211" spans="1:57" ht="15">
      <c r="A211" s="162"/>
      <c r="B211" s="163" t="s">
        <v>120</v>
      </c>
      <c r="C211" s="164" t="str">
        <f>CONCATENATE(B209," ",C209)</f>
        <v>M21 Elektromontáže</v>
      </c>
      <c r="D211" s="162"/>
      <c r="E211" s="165"/>
      <c r="F211" s="165"/>
      <c r="G211" s="167">
        <f>SUM(G209:G210)</f>
        <v>0</v>
      </c>
      <c r="O211" s="148">
        <v>4</v>
      </c>
      <c r="BA211" s="168">
        <f>SUM(BA209:BA210)</f>
        <v>0</v>
      </c>
      <c r="BB211" s="168">
        <f>SUM(BB209:BB210)</f>
        <v>0</v>
      </c>
      <c r="BC211" s="168">
        <f>SUM(BC209:BC210)</f>
        <v>0</v>
      </c>
      <c r="BD211" s="168">
        <f>SUM(BD209:BD210)</f>
        <v>0</v>
      </c>
      <c r="BE211" s="168">
        <f>SUM(BE209:BE210)</f>
        <v>0</v>
      </c>
    </row>
    <row r="212" spans="1:15" ht="15">
      <c r="A212" s="142" t="s">
        <v>93</v>
      </c>
      <c r="B212" s="143" t="s">
        <v>372</v>
      </c>
      <c r="C212" s="144" t="s">
        <v>373</v>
      </c>
      <c r="D212" s="145"/>
      <c r="E212" s="146"/>
      <c r="F212" s="146"/>
      <c r="G212" s="147"/>
      <c r="O212" s="148">
        <v>1</v>
      </c>
    </row>
    <row r="213" spans="1:104" ht="15">
      <c r="A213" s="149">
        <v>79</v>
      </c>
      <c r="B213" s="150" t="s">
        <v>374</v>
      </c>
      <c r="C213" s="151" t="s">
        <v>621</v>
      </c>
      <c r="D213" s="152" t="s">
        <v>371</v>
      </c>
      <c r="E213" s="153">
        <v>0</v>
      </c>
      <c r="F213" s="153">
        <v>0</v>
      </c>
      <c r="G213" s="155">
        <f>E213*F213</f>
        <v>0</v>
      </c>
      <c r="O213" s="148">
        <v>2</v>
      </c>
      <c r="AA213" s="130">
        <v>12</v>
      </c>
      <c r="AB213" s="130">
        <v>0</v>
      </c>
      <c r="AC213" s="130">
        <v>86</v>
      </c>
      <c r="AZ213" s="130">
        <v>4</v>
      </c>
      <c r="BA213" s="130">
        <f>IF(AZ213=1,G213,0)</f>
        <v>0</v>
      </c>
      <c r="BB213" s="130">
        <f>IF(AZ213=2,G213,0)</f>
        <v>0</v>
      </c>
      <c r="BC213" s="130">
        <f>IF(AZ213=3,G213,0)</f>
        <v>0</v>
      </c>
      <c r="BD213" s="130">
        <f>IF(AZ213=4,G213,0)</f>
        <v>0</v>
      </c>
      <c r="BE213" s="130">
        <f>IF(AZ213=5,G213,0)</f>
        <v>0</v>
      </c>
      <c r="CZ213" s="130">
        <v>0</v>
      </c>
    </row>
    <row r="214" spans="1:15" ht="15">
      <c r="A214" s="156"/>
      <c r="B214" s="157"/>
      <c r="C214" s="395" t="s">
        <v>376</v>
      </c>
      <c r="D214" s="396"/>
      <c r="E214" s="158">
        <v>0</v>
      </c>
      <c r="F214" s="170"/>
      <c r="G214" s="160"/>
      <c r="M214" s="161">
        <v>1</v>
      </c>
      <c r="O214" s="148"/>
    </row>
    <row r="215" spans="1:57" ht="15">
      <c r="A215" s="162"/>
      <c r="B215" s="163" t="s">
        <v>120</v>
      </c>
      <c r="C215" s="164" t="str">
        <f>CONCATENATE(B212," ",C212)</f>
        <v>M24 Montáže vzduchotechnických zařízení</v>
      </c>
      <c r="D215" s="162"/>
      <c r="E215" s="165"/>
      <c r="F215" s="165"/>
      <c r="G215" s="167">
        <f>SUM(G212:G214)</f>
        <v>0</v>
      </c>
      <c r="O215" s="148">
        <v>4</v>
      </c>
      <c r="BA215" s="168">
        <f>SUM(BA212:BA214)</f>
        <v>0</v>
      </c>
      <c r="BB215" s="168">
        <f>SUM(BB212:BB214)</f>
        <v>0</v>
      </c>
      <c r="BC215" s="168">
        <f>SUM(BC212:BC214)</f>
        <v>0</v>
      </c>
      <c r="BD215" s="168">
        <f>SUM(BD212:BD214)</f>
        <v>0</v>
      </c>
      <c r="BE215" s="168">
        <f>SUM(BE212:BE214)</f>
        <v>0</v>
      </c>
    </row>
    <row r="216" spans="1:15" ht="15">
      <c r="A216" s="142" t="s">
        <v>93</v>
      </c>
      <c r="B216" s="143" t="s">
        <v>377</v>
      </c>
      <c r="C216" s="144" t="s">
        <v>378</v>
      </c>
      <c r="D216" s="145"/>
      <c r="E216" s="146"/>
      <c r="F216" s="146"/>
      <c r="G216" s="147"/>
      <c r="O216" s="148">
        <v>1</v>
      </c>
    </row>
    <row r="217" spans="1:104" ht="15">
      <c r="A217" s="149">
        <v>80</v>
      </c>
      <c r="B217" s="150" t="s">
        <v>379</v>
      </c>
      <c r="C217" s="151" t="s">
        <v>380</v>
      </c>
      <c r="D217" s="152" t="s">
        <v>119</v>
      </c>
      <c r="E217" s="153">
        <v>7.1826624</v>
      </c>
      <c r="F217" s="154"/>
      <c r="G217" s="155">
        <f aca="true" t="shared" si="0" ref="G217:G223">E217*F217</f>
        <v>0</v>
      </c>
      <c r="O217" s="148">
        <v>2</v>
      </c>
      <c r="AA217" s="130">
        <v>8</v>
      </c>
      <c r="AB217" s="130">
        <v>0</v>
      </c>
      <c r="AC217" s="130">
        <v>3</v>
      </c>
      <c r="AZ217" s="130">
        <v>1</v>
      </c>
      <c r="BA217" s="130">
        <f aca="true" t="shared" si="1" ref="BA217:BA223">IF(AZ217=1,G217,0)</f>
        <v>0</v>
      </c>
      <c r="BB217" s="130">
        <f aca="true" t="shared" si="2" ref="BB217:BB223">IF(AZ217=2,G217,0)</f>
        <v>0</v>
      </c>
      <c r="BC217" s="130">
        <f aca="true" t="shared" si="3" ref="BC217:BC223">IF(AZ217=3,G217,0)</f>
        <v>0</v>
      </c>
      <c r="BD217" s="130">
        <f aca="true" t="shared" si="4" ref="BD217:BD223">IF(AZ217=4,G217,0)</f>
        <v>0</v>
      </c>
      <c r="BE217" s="130">
        <f aca="true" t="shared" si="5" ref="BE217:BE223">IF(AZ217=5,G217,0)</f>
        <v>0</v>
      </c>
      <c r="CZ217" s="130">
        <v>0</v>
      </c>
    </row>
    <row r="218" spans="1:104" ht="15">
      <c r="A218" s="149">
        <v>81</v>
      </c>
      <c r="B218" s="150" t="s">
        <v>381</v>
      </c>
      <c r="C218" s="151" t="s">
        <v>382</v>
      </c>
      <c r="D218" s="152" t="s">
        <v>119</v>
      </c>
      <c r="E218" s="153">
        <v>28.7306496</v>
      </c>
      <c r="F218" s="154"/>
      <c r="G218" s="155">
        <f t="shared" si="0"/>
        <v>0</v>
      </c>
      <c r="O218" s="148">
        <v>2</v>
      </c>
      <c r="AA218" s="130">
        <v>8</v>
      </c>
      <c r="AB218" s="130">
        <v>0</v>
      </c>
      <c r="AC218" s="130">
        <v>3</v>
      </c>
      <c r="AZ218" s="130">
        <v>1</v>
      </c>
      <c r="BA218" s="130">
        <f t="shared" si="1"/>
        <v>0</v>
      </c>
      <c r="BB218" s="130">
        <f t="shared" si="2"/>
        <v>0</v>
      </c>
      <c r="BC218" s="130">
        <f t="shared" si="3"/>
        <v>0</v>
      </c>
      <c r="BD218" s="130">
        <f t="shared" si="4"/>
        <v>0</v>
      </c>
      <c r="BE218" s="130">
        <f t="shared" si="5"/>
        <v>0</v>
      </c>
      <c r="CZ218" s="130">
        <v>0</v>
      </c>
    </row>
    <row r="219" spans="1:104" ht="15">
      <c r="A219" s="149">
        <v>82</v>
      </c>
      <c r="B219" s="150" t="s">
        <v>383</v>
      </c>
      <c r="C219" s="151" t="s">
        <v>384</v>
      </c>
      <c r="D219" s="152" t="s">
        <v>119</v>
      </c>
      <c r="E219" s="153">
        <v>7.1826624</v>
      </c>
      <c r="F219" s="154"/>
      <c r="G219" s="155">
        <f t="shared" si="0"/>
        <v>0</v>
      </c>
      <c r="O219" s="148">
        <v>2</v>
      </c>
      <c r="AA219" s="130">
        <v>8</v>
      </c>
      <c r="AB219" s="130">
        <v>0</v>
      </c>
      <c r="AC219" s="130">
        <v>3</v>
      </c>
      <c r="AZ219" s="130">
        <v>1</v>
      </c>
      <c r="BA219" s="130">
        <f t="shared" si="1"/>
        <v>0</v>
      </c>
      <c r="BB219" s="130">
        <f t="shared" si="2"/>
        <v>0</v>
      </c>
      <c r="BC219" s="130">
        <f t="shared" si="3"/>
        <v>0</v>
      </c>
      <c r="BD219" s="130">
        <f t="shared" si="4"/>
        <v>0</v>
      </c>
      <c r="BE219" s="130">
        <f t="shared" si="5"/>
        <v>0</v>
      </c>
      <c r="CZ219" s="130">
        <v>0</v>
      </c>
    </row>
    <row r="220" spans="1:104" ht="15">
      <c r="A220" s="149">
        <v>83</v>
      </c>
      <c r="B220" s="150" t="s">
        <v>385</v>
      </c>
      <c r="C220" s="151" t="s">
        <v>386</v>
      </c>
      <c r="D220" s="152" t="s">
        <v>119</v>
      </c>
      <c r="E220" s="153">
        <v>100.5572736</v>
      </c>
      <c r="F220" s="154"/>
      <c r="G220" s="155">
        <f t="shared" si="0"/>
        <v>0</v>
      </c>
      <c r="O220" s="148">
        <v>2</v>
      </c>
      <c r="AA220" s="130">
        <v>8</v>
      </c>
      <c r="AB220" s="130">
        <v>0</v>
      </c>
      <c r="AC220" s="130">
        <v>3</v>
      </c>
      <c r="AZ220" s="130">
        <v>1</v>
      </c>
      <c r="BA220" s="130">
        <f t="shared" si="1"/>
        <v>0</v>
      </c>
      <c r="BB220" s="130">
        <f t="shared" si="2"/>
        <v>0</v>
      </c>
      <c r="BC220" s="130">
        <f t="shared" si="3"/>
        <v>0</v>
      </c>
      <c r="BD220" s="130">
        <f t="shared" si="4"/>
        <v>0</v>
      </c>
      <c r="BE220" s="130">
        <f t="shared" si="5"/>
        <v>0</v>
      </c>
      <c r="CZ220" s="130">
        <v>0</v>
      </c>
    </row>
    <row r="221" spans="1:104" ht="15">
      <c r="A221" s="149">
        <v>84</v>
      </c>
      <c r="B221" s="150" t="s">
        <v>387</v>
      </c>
      <c r="C221" s="151" t="s">
        <v>388</v>
      </c>
      <c r="D221" s="152" t="s">
        <v>119</v>
      </c>
      <c r="E221" s="153">
        <v>7.1826624</v>
      </c>
      <c r="F221" s="154"/>
      <c r="G221" s="155">
        <f t="shared" si="0"/>
        <v>0</v>
      </c>
      <c r="O221" s="148">
        <v>2</v>
      </c>
      <c r="AA221" s="130">
        <v>8</v>
      </c>
      <c r="AB221" s="130">
        <v>0</v>
      </c>
      <c r="AC221" s="130">
        <v>3</v>
      </c>
      <c r="AZ221" s="130">
        <v>1</v>
      </c>
      <c r="BA221" s="130">
        <f t="shared" si="1"/>
        <v>0</v>
      </c>
      <c r="BB221" s="130">
        <f t="shared" si="2"/>
        <v>0</v>
      </c>
      <c r="BC221" s="130">
        <f t="shared" si="3"/>
        <v>0</v>
      </c>
      <c r="BD221" s="130">
        <f t="shared" si="4"/>
        <v>0</v>
      </c>
      <c r="BE221" s="130">
        <f t="shared" si="5"/>
        <v>0</v>
      </c>
      <c r="CZ221" s="130">
        <v>0</v>
      </c>
    </row>
    <row r="222" spans="1:104" ht="15">
      <c r="A222" s="149">
        <v>85</v>
      </c>
      <c r="B222" s="150" t="s">
        <v>389</v>
      </c>
      <c r="C222" s="151" t="s">
        <v>390</v>
      </c>
      <c r="D222" s="152" t="s">
        <v>119</v>
      </c>
      <c r="E222" s="153">
        <v>14.3653248</v>
      </c>
      <c r="F222" s="154"/>
      <c r="G222" s="155">
        <f t="shared" si="0"/>
        <v>0</v>
      </c>
      <c r="O222" s="148">
        <v>2</v>
      </c>
      <c r="AA222" s="130">
        <v>8</v>
      </c>
      <c r="AB222" s="130">
        <v>0</v>
      </c>
      <c r="AC222" s="130">
        <v>3</v>
      </c>
      <c r="AZ222" s="130">
        <v>1</v>
      </c>
      <c r="BA222" s="130">
        <f t="shared" si="1"/>
        <v>0</v>
      </c>
      <c r="BB222" s="130">
        <f t="shared" si="2"/>
        <v>0</v>
      </c>
      <c r="BC222" s="130">
        <f t="shared" si="3"/>
        <v>0</v>
      </c>
      <c r="BD222" s="130">
        <f t="shared" si="4"/>
        <v>0</v>
      </c>
      <c r="BE222" s="130">
        <f t="shared" si="5"/>
        <v>0</v>
      </c>
      <c r="CZ222" s="130">
        <v>0</v>
      </c>
    </row>
    <row r="223" spans="1:104" ht="15">
      <c r="A223" s="149">
        <v>86</v>
      </c>
      <c r="B223" s="150" t="s">
        <v>391</v>
      </c>
      <c r="C223" s="151" t="s">
        <v>392</v>
      </c>
      <c r="D223" s="152" t="s">
        <v>119</v>
      </c>
      <c r="E223" s="153">
        <v>7.1826624</v>
      </c>
      <c r="F223" s="154"/>
      <c r="G223" s="155">
        <f t="shared" si="0"/>
        <v>0</v>
      </c>
      <c r="O223" s="148">
        <v>2</v>
      </c>
      <c r="AA223" s="130">
        <v>8</v>
      </c>
      <c r="AB223" s="130">
        <v>0</v>
      </c>
      <c r="AC223" s="130">
        <v>3</v>
      </c>
      <c r="AZ223" s="130">
        <v>1</v>
      </c>
      <c r="BA223" s="130">
        <f t="shared" si="1"/>
        <v>0</v>
      </c>
      <c r="BB223" s="130">
        <f t="shared" si="2"/>
        <v>0</v>
      </c>
      <c r="BC223" s="130">
        <f t="shared" si="3"/>
        <v>0</v>
      </c>
      <c r="BD223" s="130">
        <f t="shared" si="4"/>
        <v>0</v>
      </c>
      <c r="BE223" s="130">
        <f t="shared" si="5"/>
        <v>0</v>
      </c>
      <c r="CZ223" s="130">
        <v>0</v>
      </c>
    </row>
    <row r="224" spans="1:57" ht="15">
      <c r="A224" s="162"/>
      <c r="B224" s="163" t="s">
        <v>120</v>
      </c>
      <c r="C224" s="164" t="str">
        <f>CONCATENATE(B216," ",C216)</f>
        <v>D96 Přesuny suti a vybouraných hmot</v>
      </c>
      <c r="D224" s="162"/>
      <c r="E224" s="165"/>
      <c r="F224" s="165"/>
      <c r="G224" s="167">
        <f>SUM(G216:G223)</f>
        <v>0</v>
      </c>
      <c r="O224" s="148">
        <v>4</v>
      </c>
      <c r="BA224" s="168">
        <f>SUM(BA216:BA223)</f>
        <v>0</v>
      </c>
      <c r="BB224" s="168">
        <f>SUM(BB216:BB223)</f>
        <v>0</v>
      </c>
      <c r="BC224" s="168">
        <f>SUM(BC216:BC223)</f>
        <v>0</v>
      </c>
      <c r="BD224" s="168">
        <f>SUM(BD216:BD223)</f>
        <v>0</v>
      </c>
      <c r="BE224" s="168">
        <f>SUM(BE216:BE223)</f>
        <v>0</v>
      </c>
    </row>
    <row r="225" ht="15">
      <c r="E225" s="130"/>
    </row>
    <row r="226" ht="15">
      <c r="E226" s="130"/>
    </row>
    <row r="227" ht="15">
      <c r="E227" s="130"/>
    </row>
    <row r="228" ht="15">
      <c r="E228" s="130"/>
    </row>
    <row r="229" ht="15">
      <c r="E229" s="130"/>
    </row>
    <row r="230" ht="15">
      <c r="E230" s="130"/>
    </row>
    <row r="231" ht="15">
      <c r="E231" s="130"/>
    </row>
    <row r="232" ht="15">
      <c r="E232" s="130"/>
    </row>
    <row r="233" ht="15">
      <c r="E233" s="130"/>
    </row>
    <row r="234" ht="15">
      <c r="E234" s="130"/>
    </row>
    <row r="235" ht="15">
      <c r="E235" s="130"/>
    </row>
    <row r="236" ht="15">
      <c r="E236" s="130"/>
    </row>
    <row r="237" ht="15">
      <c r="E237" s="130"/>
    </row>
    <row r="238" ht="15">
      <c r="E238" s="130"/>
    </row>
    <row r="239" ht="15">
      <c r="E239" s="130"/>
    </row>
    <row r="240" ht="15">
      <c r="E240" s="130"/>
    </row>
    <row r="241" ht="15">
      <c r="E241" s="130"/>
    </row>
    <row r="242" ht="15">
      <c r="E242" s="130"/>
    </row>
    <row r="243" ht="15">
      <c r="E243" s="130"/>
    </row>
    <row r="244" ht="15">
      <c r="E244" s="130"/>
    </row>
    <row r="245" ht="15">
      <c r="E245" s="130"/>
    </row>
    <row r="246" ht="15">
      <c r="E246" s="130"/>
    </row>
    <row r="247" ht="15">
      <c r="E247" s="130"/>
    </row>
    <row r="248" ht="15">
      <c r="E248" s="130"/>
    </row>
    <row r="249" ht="15">
      <c r="E249" s="130"/>
    </row>
    <row r="250" ht="15">
      <c r="E250" s="130"/>
    </row>
    <row r="251" ht="15">
      <c r="E251" s="130"/>
    </row>
    <row r="252" ht="15">
      <c r="E252" s="130"/>
    </row>
    <row r="253" ht="15">
      <c r="E253" s="130"/>
    </row>
    <row r="254" ht="15">
      <c r="E254" s="130"/>
    </row>
    <row r="255" ht="15">
      <c r="E255" s="130"/>
    </row>
    <row r="256" ht="15">
      <c r="E256" s="130"/>
    </row>
    <row r="257" ht="15">
      <c r="E257" s="130"/>
    </row>
    <row r="258" ht="15">
      <c r="E258" s="130"/>
    </row>
    <row r="259" ht="15">
      <c r="E259" s="130"/>
    </row>
    <row r="260" ht="15">
      <c r="E260" s="130"/>
    </row>
    <row r="261" ht="15">
      <c r="E261" s="130"/>
    </row>
    <row r="262" ht="15">
      <c r="E262" s="130"/>
    </row>
    <row r="263" ht="15">
      <c r="E263" s="130"/>
    </row>
    <row r="264" ht="15">
      <c r="E264" s="130"/>
    </row>
    <row r="265" ht="15">
      <c r="E265" s="130"/>
    </row>
    <row r="266" ht="15">
      <c r="E266" s="130"/>
    </row>
    <row r="267" ht="15">
      <c r="E267" s="130"/>
    </row>
    <row r="268" ht="15">
      <c r="E268" s="130"/>
    </row>
    <row r="269" ht="15">
      <c r="E269" s="130"/>
    </row>
    <row r="270" ht="15">
      <c r="E270" s="130"/>
    </row>
    <row r="271" ht="15">
      <c r="E271" s="130"/>
    </row>
    <row r="272" ht="15">
      <c r="E272" s="130"/>
    </row>
    <row r="273" ht="15">
      <c r="E273" s="130"/>
    </row>
    <row r="274" ht="15">
      <c r="E274" s="130"/>
    </row>
    <row r="275" ht="15">
      <c r="E275" s="130"/>
    </row>
    <row r="276" ht="15">
      <c r="E276" s="130"/>
    </row>
    <row r="277" ht="15">
      <c r="E277" s="130"/>
    </row>
    <row r="278" ht="15">
      <c r="E278" s="130"/>
    </row>
    <row r="279" ht="15">
      <c r="E279" s="130"/>
    </row>
    <row r="280" ht="15">
      <c r="E280" s="130"/>
    </row>
    <row r="281" ht="15">
      <c r="E281" s="130"/>
    </row>
    <row r="282" ht="15">
      <c r="E282" s="130"/>
    </row>
    <row r="283" spans="1:2" ht="15">
      <c r="A283" s="171"/>
      <c r="B283" s="171"/>
    </row>
    <row r="284" spans="3:7" ht="15">
      <c r="C284" s="172"/>
      <c r="D284" s="172"/>
      <c r="E284" s="173"/>
      <c r="F284" s="172"/>
      <c r="G284" s="174"/>
    </row>
    <row r="285" spans="1:2" ht="15">
      <c r="A285" s="171"/>
      <c r="B285" s="171"/>
    </row>
  </sheetData>
  <sheetProtection algorithmName="SHA-512" hashValue="PvOkcRDaf0JQGcYA6lOGVhMm39TolmHygjSDb9ESU66GyBXKAFU94g0L6U8QMOc2NjxgSGqTq3Ab2+bM03jzvQ==" saltValue="35r78Ovs8V+Ym5xwFhL3vA==" spinCount="100000" sheet="1" objects="1" scenarios="1" formatCells="0" formatColumns="0" formatRows="0"/>
  <mergeCells count="98">
    <mergeCell ref="C206:D206"/>
    <mergeCell ref="C214:D214"/>
    <mergeCell ref="C196:D196"/>
    <mergeCell ref="C200:D200"/>
    <mergeCell ref="C202:D202"/>
    <mergeCell ref="C203:D203"/>
    <mergeCell ref="C204:D204"/>
    <mergeCell ref="C205:D205"/>
    <mergeCell ref="C194:D194"/>
    <mergeCell ref="C167:D167"/>
    <mergeCell ref="C168:D168"/>
    <mergeCell ref="C169:D169"/>
    <mergeCell ref="C171:D171"/>
    <mergeCell ref="C172:D172"/>
    <mergeCell ref="C174:D174"/>
    <mergeCell ref="C176:D176"/>
    <mergeCell ref="C178:D178"/>
    <mergeCell ref="C179:D179"/>
    <mergeCell ref="C185:D185"/>
    <mergeCell ref="C193:D193"/>
    <mergeCell ref="C166:D166"/>
    <mergeCell ref="C146:D146"/>
    <mergeCell ref="C153:D153"/>
    <mergeCell ref="C154:D154"/>
    <mergeCell ref="C155:D155"/>
    <mergeCell ref="C157:D157"/>
    <mergeCell ref="C159:D159"/>
    <mergeCell ref="C160:D160"/>
    <mergeCell ref="C161:D161"/>
    <mergeCell ref="C163:D163"/>
    <mergeCell ref="C164:D164"/>
    <mergeCell ref="C165:D165"/>
    <mergeCell ref="C144:D144"/>
    <mergeCell ref="C112:D112"/>
    <mergeCell ref="C113:D113"/>
    <mergeCell ref="C115:D115"/>
    <mergeCell ref="C122:D122"/>
    <mergeCell ref="C124:D124"/>
    <mergeCell ref="C126:D126"/>
    <mergeCell ref="C128:D128"/>
    <mergeCell ref="C134:D134"/>
    <mergeCell ref="C136:D136"/>
    <mergeCell ref="C138:D138"/>
    <mergeCell ref="C143:D143"/>
    <mergeCell ref="C111:D111"/>
    <mergeCell ref="C88:D88"/>
    <mergeCell ref="C92:D92"/>
    <mergeCell ref="C97:D97"/>
    <mergeCell ref="C99:D99"/>
    <mergeCell ref="C102:D102"/>
    <mergeCell ref="C104:D104"/>
    <mergeCell ref="C105:D105"/>
    <mergeCell ref="C106:D106"/>
    <mergeCell ref="C107:D107"/>
    <mergeCell ref="C109:D109"/>
    <mergeCell ref="C110:D110"/>
    <mergeCell ref="C86:D86"/>
    <mergeCell ref="C59:D59"/>
    <mergeCell ref="C63:D63"/>
    <mergeCell ref="C65:D65"/>
    <mergeCell ref="C69:D69"/>
    <mergeCell ref="C71:D71"/>
    <mergeCell ref="C73:D73"/>
    <mergeCell ref="C74:D74"/>
    <mergeCell ref="C76:D76"/>
    <mergeCell ref="C78:D78"/>
    <mergeCell ref="C80:D80"/>
    <mergeCell ref="C82:D82"/>
    <mergeCell ref="C57:D57"/>
    <mergeCell ref="C39:D39"/>
    <mergeCell ref="C40:D40"/>
    <mergeCell ref="C41:D41"/>
    <mergeCell ref="C42:D42"/>
    <mergeCell ref="C43:D43"/>
    <mergeCell ref="C48:D48"/>
    <mergeCell ref="C49:D49"/>
    <mergeCell ref="C50:D50"/>
    <mergeCell ref="C51:D51"/>
    <mergeCell ref="C52:D52"/>
    <mergeCell ref="C55:D55"/>
    <mergeCell ref="C37:D37"/>
    <mergeCell ref="C15:D15"/>
    <mergeCell ref="C17:D17"/>
    <mergeCell ref="C19:D19"/>
    <mergeCell ref="C21:D21"/>
    <mergeCell ref="C25:D25"/>
    <mergeCell ref="C27:D27"/>
    <mergeCell ref="C31:D31"/>
    <mergeCell ref="C33:D33"/>
    <mergeCell ref="C34:D34"/>
    <mergeCell ref="C35:D35"/>
    <mergeCell ref="C36:D36"/>
    <mergeCell ref="C12:D12"/>
    <mergeCell ref="A1:G1"/>
    <mergeCell ref="A3:B3"/>
    <mergeCell ref="A4:B4"/>
    <mergeCell ref="E4:G4"/>
    <mergeCell ref="C9:D9"/>
  </mergeCells>
  <printOptions/>
  <pageMargins left="0.5905511811023623" right="0.3937007874015748" top="0.1968503937007874" bottom="0.45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4"/>
  <sheetViews>
    <sheetView workbookViewId="0" topLeftCell="A1">
      <selection activeCell="A35" sqref="A35"/>
    </sheetView>
  </sheetViews>
  <sheetFormatPr defaultColWidth="9.140625" defaultRowHeight="15"/>
  <cols>
    <col min="1" max="1" width="26.00390625" style="311" bestFit="1" customWidth="1"/>
    <col min="2" max="2" width="55.421875" style="311" bestFit="1" customWidth="1"/>
    <col min="3" max="3" width="9.140625" style="306" customWidth="1"/>
    <col min="4" max="4" width="9.140625" style="306" hidden="1" customWidth="1"/>
    <col min="5" max="16384" width="9.140625" style="306" customWidth="1"/>
  </cols>
  <sheetData>
    <row r="1" spans="1:3" ht="15">
      <c r="A1" s="341" t="s">
        <v>503</v>
      </c>
      <c r="B1" s="304" t="s">
        <v>630</v>
      </c>
      <c r="C1" s="305"/>
    </row>
    <row r="2" spans="1:3" ht="15">
      <c r="A2" s="341" t="s">
        <v>631</v>
      </c>
      <c r="B2" s="307" t="s">
        <v>632</v>
      </c>
      <c r="C2" s="305"/>
    </row>
    <row r="3" spans="1:3" ht="24.75">
      <c r="A3" s="341" t="s">
        <v>560</v>
      </c>
      <c r="B3" s="308" t="s">
        <v>633</v>
      </c>
      <c r="C3" s="305"/>
    </row>
    <row r="4" spans="1:3" ht="24.75">
      <c r="A4" s="341" t="s">
        <v>562</v>
      </c>
      <c r="B4" s="308" t="s">
        <v>634</v>
      </c>
      <c r="C4" s="305"/>
    </row>
    <row r="5" spans="1:3" ht="15">
      <c r="A5" s="341" t="s">
        <v>564</v>
      </c>
      <c r="B5" s="309" t="s">
        <v>565</v>
      </c>
      <c r="C5" s="305"/>
    </row>
    <row r="6" spans="1:3" ht="15">
      <c r="A6" s="341" t="s">
        <v>566</v>
      </c>
      <c r="B6" s="309" t="s">
        <v>6</v>
      </c>
      <c r="C6" s="305"/>
    </row>
    <row r="7" spans="1:3" ht="15">
      <c r="A7" s="341" t="s">
        <v>567</v>
      </c>
      <c r="B7" s="309" t="s">
        <v>2</v>
      </c>
      <c r="C7" s="305"/>
    </row>
    <row r="8" spans="1:3" ht="15">
      <c r="A8" s="341" t="s">
        <v>568</v>
      </c>
      <c r="B8" s="309" t="s">
        <v>189</v>
      </c>
      <c r="C8" s="305"/>
    </row>
    <row r="9" spans="1:3" ht="15">
      <c r="A9" s="341" t="s">
        <v>51</v>
      </c>
      <c r="B9" s="309" t="s">
        <v>635</v>
      </c>
      <c r="C9" s="305"/>
    </row>
    <row r="10" spans="1:3" ht="15">
      <c r="A10" s="341" t="s">
        <v>570</v>
      </c>
      <c r="B10" s="309" t="s">
        <v>636</v>
      </c>
      <c r="C10" s="305"/>
    </row>
    <row r="11" spans="1:3" ht="15">
      <c r="A11" s="341" t="s">
        <v>571</v>
      </c>
      <c r="B11" s="309" t="s">
        <v>189</v>
      </c>
      <c r="C11" s="305"/>
    </row>
    <row r="12" spans="1:3" ht="15">
      <c r="A12" s="341" t="s">
        <v>572</v>
      </c>
      <c r="B12" s="309" t="s">
        <v>189</v>
      </c>
      <c r="C12" s="305"/>
    </row>
    <row r="13" spans="1:3" ht="15">
      <c r="A13" s="341" t="s">
        <v>573</v>
      </c>
      <c r="B13" s="309" t="s">
        <v>574</v>
      </c>
      <c r="C13" s="305"/>
    </row>
    <row r="14" spans="1:3" ht="15">
      <c r="A14" s="341" t="s">
        <v>575</v>
      </c>
      <c r="B14" s="309" t="s">
        <v>576</v>
      </c>
      <c r="C14" s="305"/>
    </row>
    <row r="15" spans="1:3" ht="15">
      <c r="A15" s="341" t="s">
        <v>189</v>
      </c>
      <c r="B15" s="310" t="s">
        <v>189</v>
      </c>
      <c r="C15" s="305"/>
    </row>
    <row r="16" spans="1:3" ht="15">
      <c r="A16" s="341" t="s">
        <v>637</v>
      </c>
      <c r="B16" s="338" t="s">
        <v>579</v>
      </c>
      <c r="C16" s="305"/>
    </row>
    <row r="17" spans="1:3" ht="15">
      <c r="A17" s="341" t="s">
        <v>638</v>
      </c>
      <c r="B17" s="338" t="s">
        <v>639</v>
      </c>
      <c r="C17" s="305"/>
    </row>
    <row r="18" spans="1:3" ht="15">
      <c r="A18" s="341" t="s">
        <v>640</v>
      </c>
      <c r="B18" s="338" t="s">
        <v>641</v>
      </c>
      <c r="C18" s="305"/>
    </row>
    <row r="19" spans="1:3" ht="15">
      <c r="A19" s="341" t="s">
        <v>987</v>
      </c>
      <c r="B19" s="338" t="s">
        <v>585</v>
      </c>
      <c r="C19" s="305"/>
    </row>
    <row r="20" spans="1:3" ht="15">
      <c r="A20" s="341" t="s">
        <v>642</v>
      </c>
      <c r="B20" s="339" t="s">
        <v>585</v>
      </c>
      <c r="C20" s="305"/>
    </row>
    <row r="21" spans="1:3" ht="15">
      <c r="A21" s="341" t="s">
        <v>643</v>
      </c>
      <c r="B21" s="339" t="s">
        <v>585</v>
      </c>
      <c r="C21" s="305"/>
    </row>
    <row r="22" spans="1:3" ht="15">
      <c r="A22" s="341" t="s">
        <v>644</v>
      </c>
      <c r="B22" s="339" t="s">
        <v>585</v>
      </c>
      <c r="C22" s="305"/>
    </row>
    <row r="23" spans="1:3" ht="15">
      <c r="A23" s="341" t="s">
        <v>645</v>
      </c>
      <c r="B23" s="339" t="s">
        <v>585</v>
      </c>
      <c r="C23" s="305"/>
    </row>
    <row r="24" spans="1:3" ht="15">
      <c r="A24" s="341" t="s">
        <v>646</v>
      </c>
      <c r="B24" s="339" t="s">
        <v>585</v>
      </c>
      <c r="C24" s="305"/>
    </row>
    <row r="25" spans="1:3" ht="15">
      <c r="A25" s="341" t="s">
        <v>588</v>
      </c>
      <c r="B25" s="339" t="s">
        <v>585</v>
      </c>
      <c r="C25" s="305"/>
    </row>
    <row r="26" spans="1:3" ht="15">
      <c r="A26" s="341" t="s">
        <v>589</v>
      </c>
      <c r="B26" s="339" t="s">
        <v>590</v>
      </c>
      <c r="C26" s="305"/>
    </row>
    <row r="27" spans="1:3" ht="15">
      <c r="A27" s="341" t="s">
        <v>591</v>
      </c>
      <c r="B27" s="339" t="s">
        <v>585</v>
      </c>
      <c r="C27" s="305"/>
    </row>
    <row r="28" spans="1:3" ht="15">
      <c r="A28" s="341" t="s">
        <v>592</v>
      </c>
      <c r="B28" s="339" t="s">
        <v>585</v>
      </c>
      <c r="C28" s="305"/>
    </row>
    <row r="29" spans="1:3" ht="15">
      <c r="A29" s="341" t="s">
        <v>647</v>
      </c>
      <c r="B29" s="339" t="s">
        <v>585</v>
      </c>
      <c r="C29" s="305"/>
    </row>
    <row r="30" spans="1:3" ht="15">
      <c r="A30" s="341" t="s">
        <v>648</v>
      </c>
      <c r="B30" s="339" t="s">
        <v>585</v>
      </c>
      <c r="C30" s="305"/>
    </row>
    <row r="31" spans="1:3" ht="23.25">
      <c r="A31" s="342" t="s">
        <v>595</v>
      </c>
      <c r="B31" s="339" t="s">
        <v>596</v>
      </c>
      <c r="C31" s="305"/>
    </row>
    <row r="32" spans="1:3" ht="15">
      <c r="A32" s="341" t="s">
        <v>597</v>
      </c>
      <c r="B32" s="339" t="s">
        <v>598</v>
      </c>
      <c r="C32" s="305"/>
    </row>
    <row r="33" spans="1:2" ht="15">
      <c r="A33" s="340" t="s">
        <v>649</v>
      </c>
      <c r="B33" s="340">
        <v>5</v>
      </c>
    </row>
    <row r="34" spans="1:2" ht="15">
      <c r="A34" s="340" t="s">
        <v>650</v>
      </c>
      <c r="B34" s="340">
        <v>10</v>
      </c>
    </row>
  </sheetData>
  <sheetProtection algorithmName="SHA-512" hashValue="KglaDhiyin7JB4dZAlE2HX/9UvqFDu06YbsDrpKcwcP25QWjnbIOAIRJWuJ/hY8Zag91ecjL4F8y2bxcDgAHPg==" saltValue="hG8RBIHTTbZ4Z1JthwiIxw==" spinCount="100000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&amp;L&amp;"-,Tučné"&amp;12ELEKTROINSTALACE BUDOVA A&amp;R&amp;"-,Tučné"&amp;12PARAMETRY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 topLeftCell="A10">
      <selection activeCell="C24" sqref="C24"/>
    </sheetView>
  </sheetViews>
  <sheetFormatPr defaultColWidth="9.140625" defaultRowHeight="15"/>
  <cols>
    <col min="1" max="1" width="36.421875" style="324" bestFit="1" customWidth="1"/>
    <col min="2" max="2" width="10.00390625" style="325" bestFit="1" customWidth="1"/>
    <col min="3" max="3" width="13.140625" style="325" bestFit="1" customWidth="1"/>
    <col min="6" max="6" width="9.140625" style="0" hidden="1" customWidth="1"/>
  </cols>
  <sheetData>
    <row r="1" spans="1:4" ht="15">
      <c r="A1" s="312" t="s">
        <v>503</v>
      </c>
      <c r="B1" s="313" t="s">
        <v>651</v>
      </c>
      <c r="C1" s="313" t="s">
        <v>652</v>
      </c>
      <c r="D1" s="314"/>
    </row>
    <row r="2" spans="1:4" ht="15">
      <c r="A2" s="315" t="s">
        <v>506</v>
      </c>
      <c r="B2" s="316"/>
      <c r="C2" s="316"/>
      <c r="D2" s="314"/>
    </row>
    <row r="3" spans="1:4" ht="15">
      <c r="A3" s="317" t="s">
        <v>70</v>
      </c>
      <c r="B3" s="318">
        <f>('A-EL-Položky'!F19)</f>
        <v>0</v>
      </c>
      <c r="C3" s="318"/>
      <c r="D3" s="314"/>
    </row>
    <row r="4" spans="1:4" ht="15">
      <c r="A4" s="317" t="s">
        <v>653</v>
      </c>
      <c r="B4" s="318">
        <f>B3*'A-EL-Parametry'!B16/100</f>
        <v>0</v>
      </c>
      <c r="C4" s="318">
        <f>B3*'A-EL-Parametry'!B17/100</f>
        <v>0</v>
      </c>
      <c r="D4" s="314"/>
    </row>
    <row r="5" spans="1:4" ht="15">
      <c r="A5" s="317" t="s">
        <v>654</v>
      </c>
      <c r="B5" s="318"/>
      <c r="C5" s="318">
        <f>('A-EL-Položky'!F140)+0</f>
        <v>0</v>
      </c>
      <c r="D5" s="314"/>
    </row>
    <row r="6" spans="1:4" ht="15">
      <c r="A6" s="317" t="s">
        <v>655</v>
      </c>
      <c r="B6" s="318"/>
      <c r="C6" s="318">
        <f>('A-EL-Položky'!H19)+('A-EL-Položky'!H140)+0</f>
        <v>0</v>
      </c>
      <c r="D6" s="314"/>
    </row>
    <row r="7" spans="1:4" ht="15">
      <c r="A7" s="319" t="s">
        <v>656</v>
      </c>
      <c r="B7" s="320">
        <f>B3+B4</f>
        <v>0</v>
      </c>
      <c r="C7" s="320">
        <f>C3+C4+C5+C6</f>
        <v>0</v>
      </c>
      <c r="D7" s="314"/>
    </row>
    <row r="8" spans="1:4" ht="15">
      <c r="A8" s="317" t="s">
        <v>657</v>
      </c>
      <c r="B8" s="318"/>
      <c r="C8" s="318">
        <f>(C5+C6)*'A-EL-Parametry'!B18/100</f>
        <v>0</v>
      </c>
      <c r="D8" s="314"/>
    </row>
    <row r="9" spans="1:4" ht="15">
      <c r="A9" s="317" t="s">
        <v>508</v>
      </c>
      <c r="B9" s="318"/>
      <c r="C9" s="318">
        <f>0+0</f>
        <v>0</v>
      </c>
      <c r="D9" s="314"/>
    </row>
    <row r="10" spans="1:4" ht="15">
      <c r="A10" s="317" t="s">
        <v>658</v>
      </c>
      <c r="B10" s="318"/>
      <c r="C10" s="318">
        <f>('A-EL-Položky'!F161)+('A-EL-Položky'!H161)</f>
        <v>0</v>
      </c>
      <c r="D10" s="314"/>
    </row>
    <row r="11" spans="1:4" ht="15">
      <c r="A11" s="317" t="s">
        <v>659</v>
      </c>
      <c r="B11" s="318"/>
      <c r="C11" s="318">
        <f>(C9+C10)*'A-EL-Parametry'!B19/100</f>
        <v>0</v>
      </c>
      <c r="D11" s="314"/>
    </row>
    <row r="12" spans="1:4" ht="15">
      <c r="A12" s="319" t="s">
        <v>660</v>
      </c>
      <c r="B12" s="320">
        <f>B7</f>
        <v>0</v>
      </c>
      <c r="C12" s="320">
        <f>C7+C8+C9+C10+C11</f>
        <v>0</v>
      </c>
      <c r="D12" s="314"/>
    </row>
    <row r="13" spans="1:4" ht="15">
      <c r="A13" s="317" t="s">
        <v>661</v>
      </c>
      <c r="B13" s="318"/>
      <c r="C13" s="318">
        <f>(B12+C12)*'A-EL-Parametry'!B21/100</f>
        <v>0</v>
      </c>
      <c r="D13" s="314"/>
    </row>
    <row r="14" spans="1:4" ht="15">
      <c r="A14" s="317" t="s">
        <v>662</v>
      </c>
      <c r="B14" s="318"/>
      <c r="C14" s="318">
        <f>(B7+C7)*'A-EL-Parametry'!B22/100</f>
        <v>0</v>
      </c>
      <c r="D14" s="314"/>
    </row>
    <row r="15" spans="1:4" ht="15">
      <c r="A15" s="315" t="s">
        <v>519</v>
      </c>
      <c r="B15" s="316"/>
      <c r="C15" s="316">
        <f>B12+C12+C13+C14</f>
        <v>0</v>
      </c>
      <c r="D15" s="314"/>
    </row>
    <row r="16" spans="1:4" ht="15">
      <c r="A16" s="317" t="s">
        <v>189</v>
      </c>
      <c r="B16" s="318"/>
      <c r="C16" s="318"/>
      <c r="D16" s="314"/>
    </row>
    <row r="17" spans="1:4" ht="15">
      <c r="A17" s="315" t="s">
        <v>663</v>
      </c>
      <c r="B17" s="316"/>
      <c r="C17" s="316"/>
      <c r="D17" s="314"/>
    </row>
    <row r="18" spans="1:4" ht="15">
      <c r="A18" s="317" t="s">
        <v>664</v>
      </c>
      <c r="B18" s="318"/>
      <c r="C18" s="318">
        <f>(B12+C12)*'A-EL-Parametry'!B20/100</f>
        <v>0</v>
      </c>
      <c r="D18" s="314"/>
    </row>
    <row r="19" spans="1:4" ht="15">
      <c r="A19" s="317" t="s">
        <v>665</v>
      </c>
      <c r="B19" s="318"/>
      <c r="C19" s="318">
        <f>C12*'A-EL-Parametry'!B23/100</f>
        <v>0</v>
      </c>
      <c r="D19" s="314"/>
    </row>
    <row r="20" spans="1:4" ht="15">
      <c r="A20" s="317" t="s">
        <v>666</v>
      </c>
      <c r="B20" s="318"/>
      <c r="C20" s="318">
        <f>C12*'A-EL-Parametry'!B24/100</f>
        <v>0</v>
      </c>
      <c r="D20" s="314"/>
    </row>
    <row r="21" spans="1:4" ht="15">
      <c r="A21" s="315" t="s">
        <v>667</v>
      </c>
      <c r="B21" s="316"/>
      <c r="C21" s="316">
        <f>C19+C20+C18</f>
        <v>0</v>
      </c>
      <c r="D21" s="314"/>
    </row>
    <row r="22" spans="1:4" ht="15">
      <c r="A22" s="317" t="s">
        <v>668</v>
      </c>
      <c r="B22" s="318"/>
      <c r="C22" s="318">
        <f>'A-EL-Parametry'!B25*'A-EL-Parametry'!B28*(C15*'A-EL-Parametry'!B27)^'A-EL-Parametry'!B26</f>
        <v>0</v>
      </c>
      <c r="D22" s="314"/>
    </row>
    <row r="23" spans="1:4" ht="15">
      <c r="A23" s="317" t="s">
        <v>189</v>
      </c>
      <c r="B23" s="318"/>
      <c r="C23" s="318"/>
      <c r="D23" s="314"/>
    </row>
    <row r="24" spans="1:4" ht="15">
      <c r="A24" s="321" t="s">
        <v>520</v>
      </c>
      <c r="B24" s="322"/>
      <c r="C24" s="322">
        <f>C15+C21+C22</f>
        <v>0</v>
      </c>
      <c r="D24" s="314"/>
    </row>
    <row r="25" spans="1:4" ht="15">
      <c r="A25" s="317" t="s">
        <v>521</v>
      </c>
      <c r="B25" s="318">
        <f>(SUM('A-EL-Položky'!F9:F18)+SUM('A-EL-Položky'!F22:F25,'A-EL-Položky'!F27:F110,'A-EL-Položky'!F112:F139)+SUM('A-EL-Položky'!F142:F160))+(SUM('A-EL-Položky'!H9:H18)+SUM('A-EL-Položky'!H22:H25,'A-EL-Položky'!H27:H110,'A-EL-Položky'!H112:H138)+SUM('A-EL-Položky'!H142:H160))+B4+C4+C8+C11+C13+C14+C21+C22</f>
        <v>0</v>
      </c>
      <c r="C25" s="318">
        <f>B25*'A-EL-Parametry'!B31/100</f>
        <v>0</v>
      </c>
      <c r="D25" s="314"/>
    </row>
    <row r="26" spans="1:4" ht="15">
      <c r="A26" s="317" t="s">
        <v>522</v>
      </c>
      <c r="B26" s="318">
        <f>(SUM('A-EL-Položky'!F12)+SUM('A-EL-Položky'!F22,'A-EL-Položky'!F27,'A-EL-Položky'!F41,'A-EL-Položky'!F45,'A-EL-Položky'!F47,'A-EL-Položky'!F49,'A-EL-Položky'!F52,'A-EL-Položky'!F58,'A-EL-Položky'!F65,'A-EL-Položky'!F68,'A-EL-Položky'!F74,'A-EL-Položky'!F76,'A-EL-Položky'!F80,'A-EL-Položky'!F86,'A-EL-Položky'!F89,'A-EL-Položky'!F91,'A-EL-Položky'!F94,'A-EL-Položky'!F96,'A-EL-Položky'!F98,'A-EL-Položky'!F100,'A-EL-Položky'!F107,'A-EL-Položky'!F109,'A-EL-Položky'!F114,'A-EL-Položky'!F117,'A-EL-Položky'!F119,'A-EL-Položky'!F121,'A-EL-Položky'!F124,'A-EL-Položky'!F131,'A-EL-Položky'!F133)+SUM('A-EL-Položky'!F136:F138)+SUM('A-EL-Položky'!F142,'A-EL-Položky'!F144,'A-EL-Položky'!F147,'A-EL-Položky'!F149,'A-EL-Položky'!F151,'A-EL-Položky'!F154,'A-EL-Položky'!F157,'A-EL-Položky'!F159))+(SUM('A-EL-Položky'!H12)+SUM('A-EL-Položky'!H22,'A-EL-Položky'!H27,'A-EL-Položky'!H41,'A-EL-Položky'!H45,'A-EL-Položky'!H47,'A-EL-Položky'!H49,'A-EL-Položky'!H52,'A-EL-Položky'!H58,'A-EL-Položky'!H65,'A-EL-Položky'!H68,'A-EL-Položky'!H74,'A-EL-Položky'!H76,'A-EL-Položky'!H80,'A-EL-Položky'!H86,'A-EL-Položky'!H89,'A-EL-Položky'!H91,'A-EL-Položky'!H94,'A-EL-Položky'!H96,'A-EL-Položky'!H98,'A-EL-Položky'!H100,'A-EL-Položky'!H107,'A-EL-Položky'!H109,'A-EL-Položky'!H114,'A-EL-Položky'!H117,'A-EL-Položky'!H119,'A-EL-Položky'!H121,'A-EL-Položky'!H124,'A-EL-Položky'!H131,'A-EL-Položky'!H133)+SUM('A-EL-Položky'!H136:H138)+SUM('A-EL-Položky'!H142,'A-EL-Položky'!H144,'A-EL-Položky'!H147,'A-EL-Položky'!H149,'A-EL-Položky'!H151,'A-EL-Položky'!H154,'A-EL-Položky'!H157,'A-EL-Položky'!H159))</f>
        <v>0</v>
      </c>
      <c r="C26" s="318">
        <f>B26*'A-EL-Parametry'!B32/100</f>
        <v>0</v>
      </c>
      <c r="D26" s="314"/>
    </row>
    <row r="27" spans="1:4" ht="15">
      <c r="A27" s="321" t="s">
        <v>523</v>
      </c>
      <c r="B27" s="322"/>
      <c r="C27" s="322">
        <f>C24+C25+C26</f>
        <v>0</v>
      </c>
      <c r="D27" s="314"/>
    </row>
    <row r="28" spans="1:4" ht="15">
      <c r="A28" s="317" t="s">
        <v>189</v>
      </c>
      <c r="B28" s="318"/>
      <c r="C28" s="318"/>
      <c r="D28" s="314"/>
    </row>
    <row r="29" spans="1:4" ht="15">
      <c r="A29" s="315" t="s">
        <v>524</v>
      </c>
      <c r="B29" s="323" t="s">
        <v>504</v>
      </c>
      <c r="C29" s="323" t="s">
        <v>71</v>
      </c>
      <c r="D29" s="314"/>
    </row>
    <row r="30" spans="1:4" ht="15">
      <c r="A30" s="317" t="s">
        <v>669</v>
      </c>
      <c r="B30" s="318">
        <f>('A-EL-Položky'!F19)</f>
        <v>0</v>
      </c>
      <c r="C30" s="318">
        <f>('A-EL-Položky'!H19)</f>
        <v>0</v>
      </c>
      <c r="D30" s="314"/>
    </row>
    <row r="31" spans="1:4" ht="15">
      <c r="A31" s="317" t="s">
        <v>368</v>
      </c>
      <c r="B31" s="318">
        <f>('A-EL-Položky'!F140)</f>
        <v>0</v>
      </c>
      <c r="C31" s="318">
        <f>('A-EL-Položky'!H140)</f>
        <v>0</v>
      </c>
      <c r="D31" s="314"/>
    </row>
    <row r="32" spans="1:4" ht="15">
      <c r="A32" s="317" t="s">
        <v>670</v>
      </c>
      <c r="B32" s="318">
        <f>('A-EL-Položky'!F26)</f>
        <v>0</v>
      </c>
      <c r="C32" s="318">
        <f>('A-EL-Položky'!H26)</f>
        <v>0</v>
      </c>
      <c r="D32" s="314"/>
    </row>
    <row r="33" spans="1:4" ht="15">
      <c r="A33" s="317" t="s">
        <v>658</v>
      </c>
      <c r="B33" s="318">
        <f>('A-EL-Položky'!F161)</f>
        <v>0</v>
      </c>
      <c r="C33" s="318">
        <f>('A-EL-Položky'!H161)</f>
        <v>0</v>
      </c>
      <c r="D33" s="314"/>
    </row>
  </sheetData>
  <sheetProtection password="BAAB" sheet="1" objects="1" scenarios="1" formatColumns="0" formatRows="0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&amp;C&amp;"-,Tučné"&amp;12ELEKTROINSTALACE BUDOVA A&amp;R&amp;"-,Tučné"&amp;12REKAPITULACE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1"/>
  <sheetViews>
    <sheetView zoomScale="130" zoomScaleNormal="130" workbookViewId="0" topLeftCell="A1">
      <pane ySplit="1" topLeftCell="A2" activePane="bottomLeft" state="frozen"/>
      <selection pane="bottomLeft" activeCell="B24" sqref="B24"/>
    </sheetView>
  </sheetViews>
  <sheetFormatPr defaultColWidth="9.140625" defaultRowHeight="15"/>
  <cols>
    <col min="1" max="1" width="5.57421875" style="324" bestFit="1" customWidth="1"/>
    <col min="2" max="2" width="61.140625" style="324" customWidth="1"/>
    <col min="3" max="3" width="4.421875" style="324" bestFit="1" customWidth="1"/>
    <col min="4" max="4" width="5.7109375" style="325" bestFit="1" customWidth="1"/>
    <col min="5" max="5" width="8.7109375" style="337" bestFit="1" customWidth="1"/>
    <col min="6" max="6" width="12.140625" style="325" customWidth="1"/>
    <col min="7" max="7" width="7.00390625" style="337" bestFit="1" customWidth="1"/>
    <col min="8" max="8" width="11.28125" style="325" bestFit="1" customWidth="1"/>
    <col min="9" max="9" width="13.7109375" style="325" customWidth="1"/>
    <col min="12" max="12" width="10.00390625" style="0" hidden="1" customWidth="1"/>
  </cols>
  <sheetData>
    <row r="1" spans="1:12" ht="15">
      <c r="A1" s="312" t="s">
        <v>527</v>
      </c>
      <c r="B1" s="312" t="s">
        <v>503</v>
      </c>
      <c r="C1" s="312" t="s">
        <v>528</v>
      </c>
      <c r="D1" s="313" t="s">
        <v>529</v>
      </c>
      <c r="E1" s="326" t="s">
        <v>504</v>
      </c>
      <c r="F1" s="313" t="s">
        <v>530</v>
      </c>
      <c r="G1" s="326" t="s">
        <v>71</v>
      </c>
      <c r="H1" s="313" t="s">
        <v>40</v>
      </c>
      <c r="I1" s="313" t="s">
        <v>531</v>
      </c>
      <c r="J1" s="314"/>
      <c r="K1" s="314"/>
      <c r="L1">
        <f>'A-EL-Parametry'!B33/100*F23+'A-EL-Parametry'!B33/100*F24+'A-EL-Parametry'!B33/100*F25+'A-EL-Parametry'!B33/100*F28+'A-EL-Parametry'!B33/100*F29+'A-EL-Parametry'!B33/100*F30+'A-EL-Parametry'!B33/100*F31+'A-EL-Parametry'!B33/100*F32+'A-EL-Parametry'!B33/100*F33+'A-EL-Parametry'!B33/100*F34+'A-EL-Parametry'!B33/100*F35+'A-EL-Parametry'!B33/100*F36+'A-EL-Parametry'!B33/100*F37+'A-EL-Parametry'!B33/100*F38+'A-EL-Parametry'!B33/100*F39+'A-EL-Parametry'!B33/100*F40+'A-EL-Parametry'!B33/100*F46+'A-EL-Parametry'!B33/100*F48+'A-EL-Parametry'!B33/100*F50+'A-EL-Parametry'!B33/100*F51+'A-EL-Parametry'!B34/100*F53+'A-EL-Parametry'!B34/100*F54+'A-EL-Parametry'!B33/100*F55</f>
        <v>0</v>
      </c>
    </row>
    <row r="2" spans="1:12" ht="15">
      <c r="A2" s="327" t="s">
        <v>189</v>
      </c>
      <c r="B2" s="327" t="s">
        <v>671</v>
      </c>
      <c r="C2" s="327" t="s">
        <v>189</v>
      </c>
      <c r="D2" s="328"/>
      <c r="E2" s="329"/>
      <c r="F2" s="328"/>
      <c r="G2" s="329"/>
      <c r="H2" s="328"/>
      <c r="I2" s="328"/>
      <c r="J2" s="314"/>
      <c r="K2" s="314"/>
      <c r="L2">
        <f>L1+'A-EL-Parametry'!B33/100*F56+'A-EL-Parametry'!B33/100*F57+'A-EL-Parametry'!B33/100*F59+'A-EL-Parametry'!B33/100*F60+'A-EL-Parametry'!B33/100*F61+'A-EL-Parametry'!B33/100*F62+'A-EL-Parametry'!B33/100*F63+'A-EL-Parametry'!B33/100*F64+'A-EL-Parametry'!B33/100*F66+'A-EL-Parametry'!B33/100*F67+'A-EL-Parametry'!B33/100*F69+'A-EL-Parametry'!B34/100*F70+'A-EL-Parametry'!B33/100*F71+'A-EL-Parametry'!B33/100*F72+'A-EL-Parametry'!B33/100*F73+'A-EL-Parametry'!B33/100*F75+'A-EL-Parametry'!B34/100*F77+'A-EL-Parametry'!B34/100*F78+'A-EL-Parametry'!B34/100*F79+'A-EL-Parametry'!B33/100*F81+'A-EL-Parametry'!B33/100*F82+'A-EL-Parametry'!B33/100*F83+'A-EL-Parametry'!B33/100*F84</f>
        <v>0</v>
      </c>
    </row>
    <row r="3" spans="1:12" ht="36.75">
      <c r="A3" s="327" t="s">
        <v>189</v>
      </c>
      <c r="B3" s="330" t="s">
        <v>672</v>
      </c>
      <c r="C3" s="327" t="s">
        <v>189</v>
      </c>
      <c r="D3" s="328"/>
      <c r="E3" s="329"/>
      <c r="F3" s="328"/>
      <c r="G3" s="329"/>
      <c r="H3" s="328"/>
      <c r="I3" s="328"/>
      <c r="J3" s="314"/>
      <c r="K3" s="314"/>
      <c r="L3">
        <f>L2+'A-EL-Parametry'!B33/100*F85+'A-EL-Parametry'!B34/100*F87+'A-EL-Parametry'!B34/100*F88+'A-EL-Parametry'!B33/100*F90+'A-EL-Parametry'!B34/100*F92+'A-EL-Parametry'!B34/100*F93+'A-EL-Parametry'!B33/100*F95+'A-EL-Parametry'!B33/100*F97+'A-EL-Parametry'!B34/100*F99+'A-EL-Parametry'!B34/100*F101+'A-EL-Parametry'!B34/100*F102+'A-EL-Parametry'!B33/100*F103+'A-EL-Parametry'!B33/100*F104+'A-EL-Parametry'!B33/100*F105+'A-EL-Parametry'!B33/100*F106+'A-EL-Parametry'!B33/100*F108+'A-EL-Parametry'!B33/100*F110+'A-EL-Parametry'!B33/100*F112+'A-EL-Parametry'!B33/100*F113+'A-EL-Parametry'!B33/100*F115+'A-EL-Parametry'!B33/100*F116+'A-EL-Parametry'!B33/100*F118</f>
        <v>0</v>
      </c>
    </row>
    <row r="4" spans="1:11" ht="24.75">
      <c r="A4" s="327" t="s">
        <v>189</v>
      </c>
      <c r="B4" s="330" t="s">
        <v>673</v>
      </c>
      <c r="C4" s="327" t="s">
        <v>189</v>
      </c>
      <c r="D4" s="328"/>
      <c r="E4" s="329"/>
      <c r="F4" s="328"/>
      <c r="G4" s="329"/>
      <c r="H4" s="328"/>
      <c r="I4" s="328"/>
      <c r="J4" s="314"/>
      <c r="K4" s="314"/>
    </row>
    <row r="5" spans="1:11" ht="36.75">
      <c r="A5" s="327" t="s">
        <v>189</v>
      </c>
      <c r="B5" s="330" t="s">
        <v>674</v>
      </c>
      <c r="C5" s="327" t="s">
        <v>189</v>
      </c>
      <c r="D5" s="328"/>
      <c r="E5" s="329"/>
      <c r="F5" s="328"/>
      <c r="G5" s="329"/>
      <c r="H5" s="328"/>
      <c r="I5" s="328"/>
      <c r="J5" s="314"/>
      <c r="K5" s="314"/>
    </row>
    <row r="6" spans="1:11" ht="48.75">
      <c r="A6" s="327" t="s">
        <v>189</v>
      </c>
      <c r="B6" s="330" t="s">
        <v>675</v>
      </c>
      <c r="C6" s="327" t="s">
        <v>189</v>
      </c>
      <c r="D6" s="328"/>
      <c r="E6" s="329"/>
      <c r="F6" s="328"/>
      <c r="G6" s="329"/>
      <c r="H6" s="328"/>
      <c r="I6" s="328"/>
      <c r="J6" s="314"/>
      <c r="K6" s="314"/>
    </row>
    <row r="7" spans="1:11" ht="48.75">
      <c r="A7" s="327" t="s">
        <v>189</v>
      </c>
      <c r="B7" s="330" t="s">
        <v>676</v>
      </c>
      <c r="C7" s="327" t="s">
        <v>189</v>
      </c>
      <c r="D7" s="328"/>
      <c r="E7" s="329"/>
      <c r="F7" s="328"/>
      <c r="G7" s="329"/>
      <c r="H7" s="328"/>
      <c r="I7" s="328"/>
      <c r="J7" s="314"/>
      <c r="K7" s="314"/>
    </row>
    <row r="8" spans="1:11" ht="15">
      <c r="A8" s="321" t="s">
        <v>189</v>
      </c>
      <c r="B8" s="321" t="s">
        <v>669</v>
      </c>
      <c r="C8" s="321" t="s">
        <v>189</v>
      </c>
      <c r="D8" s="322"/>
      <c r="E8" s="331"/>
      <c r="F8" s="322"/>
      <c r="G8" s="331"/>
      <c r="H8" s="322"/>
      <c r="I8" s="322"/>
      <c r="J8" s="314"/>
      <c r="K8" s="314"/>
    </row>
    <row r="9" spans="1:11" ht="15">
      <c r="A9" s="317" t="s">
        <v>94</v>
      </c>
      <c r="B9" s="317" t="s">
        <v>677</v>
      </c>
      <c r="C9" s="317" t="s">
        <v>212</v>
      </c>
      <c r="D9" s="318">
        <v>1</v>
      </c>
      <c r="E9" s="343"/>
      <c r="F9" s="318">
        <f>D9*E9</f>
        <v>0</v>
      </c>
      <c r="G9" s="332">
        <v>0</v>
      </c>
      <c r="H9" s="318">
        <f>D9*G9</f>
        <v>0</v>
      </c>
      <c r="I9" s="318">
        <f>F9+H9</f>
        <v>0</v>
      </c>
      <c r="J9" s="314"/>
      <c r="K9" s="314"/>
    </row>
    <row r="10" spans="1:11" ht="15">
      <c r="A10" s="317" t="s">
        <v>121</v>
      </c>
      <c r="B10" s="317" t="s">
        <v>678</v>
      </c>
      <c r="C10" s="317" t="s">
        <v>212</v>
      </c>
      <c r="D10" s="318">
        <v>1</v>
      </c>
      <c r="E10" s="343"/>
      <c r="F10" s="318">
        <f>D10*E10</f>
        <v>0</v>
      </c>
      <c r="G10" s="332">
        <v>0</v>
      </c>
      <c r="H10" s="318">
        <f>D10*G10</f>
        <v>0</v>
      </c>
      <c r="I10" s="318">
        <f>F10+H10</f>
        <v>0</v>
      </c>
      <c r="J10" s="314"/>
      <c r="K10" s="314"/>
    </row>
    <row r="11" spans="1:11" ht="15">
      <c r="A11" s="317" t="s">
        <v>129</v>
      </c>
      <c r="B11" s="317" t="s">
        <v>679</v>
      </c>
      <c r="C11" s="317" t="s">
        <v>212</v>
      </c>
      <c r="D11" s="318">
        <v>5</v>
      </c>
      <c r="E11" s="343"/>
      <c r="F11" s="318">
        <f>D11*E11</f>
        <v>0</v>
      </c>
      <c r="G11" s="332">
        <v>0</v>
      </c>
      <c r="H11" s="318">
        <f>D11*G11</f>
        <v>0</v>
      </c>
      <c r="I11" s="318">
        <f>F11+H11</f>
        <v>0</v>
      </c>
      <c r="J11" s="314"/>
      <c r="K11" s="314"/>
    </row>
    <row r="12" spans="1:11" ht="15">
      <c r="A12" s="327" t="s">
        <v>189</v>
      </c>
      <c r="B12" s="327" t="s">
        <v>680</v>
      </c>
      <c r="C12" s="327" t="s">
        <v>189</v>
      </c>
      <c r="D12" s="328"/>
      <c r="E12" s="329"/>
      <c r="F12" s="328"/>
      <c r="G12" s="329"/>
      <c r="H12" s="328"/>
      <c r="I12" s="328"/>
      <c r="J12" s="314"/>
      <c r="K12" s="314"/>
    </row>
    <row r="13" spans="1:11" ht="15">
      <c r="A13" s="317" t="s">
        <v>681</v>
      </c>
      <c r="B13" s="317" t="s">
        <v>682</v>
      </c>
      <c r="C13" s="317" t="s">
        <v>212</v>
      </c>
      <c r="D13" s="318">
        <v>1</v>
      </c>
      <c r="E13" s="343"/>
      <c r="F13" s="318">
        <f aca="true" t="shared" si="0" ref="F13:F18">D13*E13</f>
        <v>0</v>
      </c>
      <c r="G13" s="332">
        <v>0</v>
      </c>
      <c r="H13" s="318">
        <f aca="true" t="shared" si="1" ref="H13:H18">D13*G13</f>
        <v>0</v>
      </c>
      <c r="I13" s="318">
        <f aca="true" t="shared" si="2" ref="I13:I18">F13+H13</f>
        <v>0</v>
      </c>
      <c r="J13" s="314"/>
      <c r="K13" s="314"/>
    </row>
    <row r="14" spans="1:11" ht="15">
      <c r="A14" s="317" t="s">
        <v>177</v>
      </c>
      <c r="B14" s="317" t="s">
        <v>683</v>
      </c>
      <c r="C14" s="317" t="s">
        <v>212</v>
      </c>
      <c r="D14" s="318">
        <v>2</v>
      </c>
      <c r="E14" s="343"/>
      <c r="F14" s="318">
        <f t="shared" si="0"/>
        <v>0</v>
      </c>
      <c r="G14" s="332">
        <v>0</v>
      </c>
      <c r="H14" s="318">
        <f t="shared" si="1"/>
        <v>0</v>
      </c>
      <c r="I14" s="318">
        <f t="shared" si="2"/>
        <v>0</v>
      </c>
      <c r="J14" s="314"/>
      <c r="K14" s="314"/>
    </row>
    <row r="15" spans="1:11" ht="15">
      <c r="A15" s="317" t="s">
        <v>149</v>
      </c>
      <c r="B15" s="317" t="s">
        <v>684</v>
      </c>
      <c r="C15" s="317" t="s">
        <v>212</v>
      </c>
      <c r="D15" s="318">
        <v>2</v>
      </c>
      <c r="E15" s="343"/>
      <c r="F15" s="318">
        <f t="shared" si="0"/>
        <v>0</v>
      </c>
      <c r="G15" s="332">
        <v>0</v>
      </c>
      <c r="H15" s="318">
        <f t="shared" si="1"/>
        <v>0</v>
      </c>
      <c r="I15" s="318">
        <f t="shared" si="2"/>
        <v>0</v>
      </c>
      <c r="J15" s="314"/>
      <c r="K15" s="314"/>
    </row>
    <row r="16" spans="1:11" ht="15">
      <c r="A16" s="317" t="s">
        <v>149</v>
      </c>
      <c r="B16" s="317" t="s">
        <v>685</v>
      </c>
      <c r="C16" s="317" t="s">
        <v>212</v>
      </c>
      <c r="D16" s="318">
        <v>2</v>
      </c>
      <c r="E16" s="343"/>
      <c r="F16" s="318">
        <f t="shared" si="0"/>
        <v>0</v>
      </c>
      <c r="G16" s="332">
        <v>0</v>
      </c>
      <c r="H16" s="318">
        <f t="shared" si="1"/>
        <v>0</v>
      </c>
      <c r="I16" s="318">
        <f t="shared" si="2"/>
        <v>0</v>
      </c>
      <c r="J16" s="314"/>
      <c r="K16" s="314"/>
    </row>
    <row r="17" spans="1:11" ht="15">
      <c r="A17" s="317" t="s">
        <v>686</v>
      </c>
      <c r="B17" s="317" t="s">
        <v>687</v>
      </c>
      <c r="C17" s="317" t="s">
        <v>212</v>
      </c>
      <c r="D17" s="318">
        <v>1</v>
      </c>
      <c r="E17" s="343"/>
      <c r="F17" s="318">
        <f t="shared" si="0"/>
        <v>0</v>
      </c>
      <c r="G17" s="332">
        <v>0</v>
      </c>
      <c r="H17" s="318">
        <f t="shared" si="1"/>
        <v>0</v>
      </c>
      <c r="I17" s="318">
        <f t="shared" si="2"/>
        <v>0</v>
      </c>
      <c r="J17" s="314"/>
      <c r="K17" s="314"/>
    </row>
    <row r="18" spans="1:11" ht="15">
      <c r="A18" s="317" t="s">
        <v>688</v>
      </c>
      <c r="B18" s="317" t="s">
        <v>689</v>
      </c>
      <c r="C18" s="317" t="s">
        <v>212</v>
      </c>
      <c r="D18" s="318">
        <v>1</v>
      </c>
      <c r="E18" s="343"/>
      <c r="F18" s="318">
        <f t="shared" si="0"/>
        <v>0</v>
      </c>
      <c r="G18" s="332">
        <v>0</v>
      </c>
      <c r="H18" s="318">
        <f t="shared" si="1"/>
        <v>0</v>
      </c>
      <c r="I18" s="318">
        <f t="shared" si="2"/>
        <v>0</v>
      </c>
      <c r="J18" s="314"/>
      <c r="K18" s="314"/>
    </row>
    <row r="19" spans="1:11" ht="15">
      <c r="A19" s="321" t="s">
        <v>189</v>
      </c>
      <c r="B19" s="321" t="s">
        <v>690</v>
      </c>
      <c r="C19" s="321" t="s">
        <v>189</v>
      </c>
      <c r="D19" s="322"/>
      <c r="E19" s="331"/>
      <c r="F19" s="322">
        <f>SUM(F9:F18)</f>
        <v>0</v>
      </c>
      <c r="G19" s="331"/>
      <c r="H19" s="322">
        <f>SUM(H9:H18)</f>
        <v>0</v>
      </c>
      <c r="I19" s="322">
        <f>SUM(I9:I18)</f>
        <v>0</v>
      </c>
      <c r="J19" s="314"/>
      <c r="K19" s="314"/>
    </row>
    <row r="20" spans="1:11" ht="15">
      <c r="A20" s="321" t="s">
        <v>189</v>
      </c>
      <c r="B20" s="321" t="s">
        <v>368</v>
      </c>
      <c r="C20" s="321" t="s">
        <v>189</v>
      </c>
      <c r="D20" s="322"/>
      <c r="E20" s="331"/>
      <c r="F20" s="322"/>
      <c r="G20" s="331"/>
      <c r="H20" s="322"/>
      <c r="I20" s="322"/>
      <c r="J20" s="314"/>
      <c r="K20" s="314"/>
    </row>
    <row r="21" spans="1:11" ht="15">
      <c r="A21" s="315" t="s">
        <v>189</v>
      </c>
      <c r="B21" s="315" t="s">
        <v>691</v>
      </c>
      <c r="C21" s="315" t="s">
        <v>189</v>
      </c>
      <c r="D21" s="316"/>
      <c r="E21" s="333"/>
      <c r="F21" s="316"/>
      <c r="G21" s="333"/>
      <c r="H21" s="316"/>
      <c r="I21" s="316"/>
      <c r="J21" s="314"/>
      <c r="K21" s="314"/>
    </row>
    <row r="22" spans="1:11" ht="15">
      <c r="A22" s="327" t="s">
        <v>189</v>
      </c>
      <c r="B22" s="327" t="s">
        <v>692</v>
      </c>
      <c r="C22" s="327" t="s">
        <v>189</v>
      </c>
      <c r="D22" s="328"/>
      <c r="E22" s="329"/>
      <c r="F22" s="328"/>
      <c r="G22" s="329"/>
      <c r="H22" s="328"/>
      <c r="I22" s="328"/>
      <c r="J22" s="314"/>
      <c r="K22" s="314"/>
    </row>
    <row r="23" spans="1:11" ht="15">
      <c r="A23" s="317" t="s">
        <v>693</v>
      </c>
      <c r="B23" s="317" t="s">
        <v>694</v>
      </c>
      <c r="C23" s="317" t="s">
        <v>695</v>
      </c>
      <c r="D23" s="318">
        <v>1</v>
      </c>
      <c r="E23" s="372">
        <f>'Pasivní síťové prvky'!C14</f>
        <v>0</v>
      </c>
      <c r="F23" s="318">
        <f>D23*E23</f>
        <v>0</v>
      </c>
      <c r="G23" s="372">
        <v>0</v>
      </c>
      <c r="H23" s="318">
        <f>D23*G23</f>
        <v>0</v>
      </c>
      <c r="I23" s="318">
        <f>F23+H23</f>
        <v>0</v>
      </c>
      <c r="J23" s="314"/>
      <c r="K23" s="314"/>
    </row>
    <row r="24" spans="1:11" ht="15">
      <c r="A24" s="317" t="s">
        <v>696</v>
      </c>
      <c r="B24" s="317" t="s">
        <v>697</v>
      </c>
      <c r="C24" s="317" t="s">
        <v>695</v>
      </c>
      <c r="D24" s="318">
        <v>1</v>
      </c>
      <c r="E24" s="372">
        <f>'Pasivní síťové prvky'!C16</f>
        <v>0</v>
      </c>
      <c r="F24" s="318">
        <f>D24*E24</f>
        <v>0</v>
      </c>
      <c r="G24" s="372">
        <v>0</v>
      </c>
      <c r="H24" s="318">
        <f>D24*G24</f>
        <v>0</v>
      </c>
      <c r="I24" s="318">
        <f>F24+H24</f>
        <v>0</v>
      </c>
      <c r="J24" s="314"/>
      <c r="K24" s="314"/>
    </row>
    <row r="25" spans="1:11" ht="15">
      <c r="A25" s="317" t="s">
        <v>698</v>
      </c>
      <c r="B25" s="317" t="s">
        <v>699</v>
      </c>
      <c r="C25" s="317" t="s">
        <v>695</v>
      </c>
      <c r="D25" s="318">
        <v>1</v>
      </c>
      <c r="E25" s="372">
        <f>'Pasivní síťové prvky'!C17</f>
        <v>0</v>
      </c>
      <c r="F25" s="318">
        <f>D25*E25</f>
        <v>0</v>
      </c>
      <c r="G25" s="372">
        <v>0</v>
      </c>
      <c r="H25" s="318">
        <f>D25*G25</f>
        <v>0</v>
      </c>
      <c r="I25" s="318">
        <f>F25+H25</f>
        <v>0</v>
      </c>
      <c r="J25" s="314"/>
      <c r="K25" s="314"/>
    </row>
    <row r="26" spans="1:11" ht="15">
      <c r="A26" s="315" t="s">
        <v>189</v>
      </c>
      <c r="B26" s="315" t="s">
        <v>700</v>
      </c>
      <c r="C26" s="315" t="s">
        <v>189</v>
      </c>
      <c r="D26" s="316"/>
      <c r="E26" s="333"/>
      <c r="F26" s="316">
        <f>SUM(F22:F25)</f>
        <v>0</v>
      </c>
      <c r="G26" s="333"/>
      <c r="H26" s="316">
        <f>SUM(H22:H25)</f>
        <v>0</v>
      </c>
      <c r="I26" s="316">
        <f>SUM(I22:I25)</f>
        <v>0</v>
      </c>
      <c r="J26" s="314"/>
      <c r="K26" s="314"/>
    </row>
    <row r="27" spans="1:11" ht="15">
      <c r="A27" s="327" t="s">
        <v>189</v>
      </c>
      <c r="B27" s="327" t="s">
        <v>701</v>
      </c>
      <c r="C27" s="327" t="s">
        <v>189</v>
      </c>
      <c r="D27" s="328"/>
      <c r="E27" s="329"/>
      <c r="F27" s="328"/>
      <c r="G27" s="329"/>
      <c r="H27" s="328"/>
      <c r="I27" s="328"/>
      <c r="J27" s="314"/>
      <c r="K27" s="314"/>
    </row>
    <row r="28" spans="1:11" ht="15">
      <c r="A28" s="317" t="s">
        <v>702</v>
      </c>
      <c r="B28" s="317" t="s">
        <v>703</v>
      </c>
      <c r="C28" s="317" t="s">
        <v>143</v>
      </c>
      <c r="D28" s="318">
        <v>720</v>
      </c>
      <c r="E28" s="343"/>
      <c r="F28" s="318">
        <f aca="true" t="shared" si="3" ref="F28:F40">D28*E28</f>
        <v>0</v>
      </c>
      <c r="G28" s="343"/>
      <c r="H28" s="318">
        <f aca="true" t="shared" si="4" ref="H28:H40">D28*G28</f>
        <v>0</v>
      </c>
      <c r="I28" s="318">
        <f aca="true" t="shared" si="5" ref="I28:I40">F28+H28</f>
        <v>0</v>
      </c>
      <c r="J28" s="314"/>
      <c r="K28" s="314"/>
    </row>
    <row r="29" spans="1:11" ht="15">
      <c r="A29" s="317" t="s">
        <v>704</v>
      </c>
      <c r="B29" s="317" t="s">
        <v>705</v>
      </c>
      <c r="C29" s="317" t="s">
        <v>212</v>
      </c>
      <c r="D29" s="318">
        <v>10</v>
      </c>
      <c r="E29" s="343"/>
      <c r="F29" s="318">
        <f t="shared" si="3"/>
        <v>0</v>
      </c>
      <c r="G29" s="343"/>
      <c r="H29" s="318">
        <f t="shared" si="4"/>
        <v>0</v>
      </c>
      <c r="I29" s="318">
        <f t="shared" si="5"/>
        <v>0</v>
      </c>
      <c r="J29" s="314"/>
      <c r="K29" s="314"/>
    </row>
    <row r="30" spans="1:11" ht="15">
      <c r="A30" s="317" t="s">
        <v>706</v>
      </c>
      <c r="B30" s="317" t="s">
        <v>707</v>
      </c>
      <c r="C30" s="317" t="s">
        <v>212</v>
      </c>
      <c r="D30" s="318">
        <v>60</v>
      </c>
      <c r="E30" s="343"/>
      <c r="F30" s="318">
        <f t="shared" si="3"/>
        <v>0</v>
      </c>
      <c r="G30" s="343"/>
      <c r="H30" s="318">
        <f t="shared" si="4"/>
        <v>0</v>
      </c>
      <c r="I30" s="318">
        <f t="shared" si="5"/>
        <v>0</v>
      </c>
      <c r="J30" s="314"/>
      <c r="K30" s="314"/>
    </row>
    <row r="31" spans="1:11" ht="15">
      <c r="A31" s="317" t="s">
        <v>598</v>
      </c>
      <c r="B31" s="317" t="s">
        <v>708</v>
      </c>
      <c r="C31" s="317" t="s">
        <v>212</v>
      </c>
      <c r="D31" s="318">
        <v>60</v>
      </c>
      <c r="E31" s="343"/>
      <c r="F31" s="318">
        <f t="shared" si="3"/>
        <v>0</v>
      </c>
      <c r="G31" s="343"/>
      <c r="H31" s="318">
        <f t="shared" si="4"/>
        <v>0</v>
      </c>
      <c r="I31" s="318">
        <f t="shared" si="5"/>
        <v>0</v>
      </c>
      <c r="J31" s="314"/>
      <c r="K31" s="314"/>
    </row>
    <row r="32" spans="1:11" ht="15">
      <c r="A32" s="317" t="s">
        <v>709</v>
      </c>
      <c r="B32" s="317" t="s">
        <v>710</v>
      </c>
      <c r="C32" s="317" t="s">
        <v>212</v>
      </c>
      <c r="D32" s="318">
        <v>30</v>
      </c>
      <c r="E32" s="343"/>
      <c r="F32" s="318">
        <f t="shared" si="3"/>
        <v>0</v>
      </c>
      <c r="G32" s="343"/>
      <c r="H32" s="318">
        <f t="shared" si="4"/>
        <v>0</v>
      </c>
      <c r="I32" s="318">
        <f t="shared" si="5"/>
        <v>0</v>
      </c>
      <c r="J32" s="314"/>
      <c r="K32" s="314"/>
    </row>
    <row r="33" spans="1:11" ht="15">
      <c r="A33" s="317" t="s">
        <v>711</v>
      </c>
      <c r="B33" s="317" t="s">
        <v>712</v>
      </c>
      <c r="C33" s="317" t="s">
        <v>212</v>
      </c>
      <c r="D33" s="318">
        <v>20</v>
      </c>
      <c r="E33" s="343"/>
      <c r="F33" s="318">
        <f t="shared" si="3"/>
        <v>0</v>
      </c>
      <c r="G33" s="343"/>
      <c r="H33" s="318">
        <f t="shared" si="4"/>
        <v>0</v>
      </c>
      <c r="I33" s="318">
        <f t="shared" si="5"/>
        <v>0</v>
      </c>
      <c r="J33" s="314"/>
      <c r="K33" s="314"/>
    </row>
    <row r="34" spans="1:11" ht="15">
      <c r="A34" s="317" t="s">
        <v>713</v>
      </c>
      <c r="B34" s="317" t="s">
        <v>714</v>
      </c>
      <c r="C34" s="317" t="s">
        <v>212</v>
      </c>
      <c r="D34" s="318">
        <v>20</v>
      </c>
      <c r="E34" s="343"/>
      <c r="F34" s="318">
        <f t="shared" si="3"/>
        <v>0</v>
      </c>
      <c r="G34" s="343"/>
      <c r="H34" s="318">
        <f t="shared" si="4"/>
        <v>0</v>
      </c>
      <c r="I34" s="318">
        <f t="shared" si="5"/>
        <v>0</v>
      </c>
      <c r="J34" s="314"/>
      <c r="K34" s="314"/>
    </row>
    <row r="35" spans="1:11" ht="15">
      <c r="A35" s="317" t="s">
        <v>715</v>
      </c>
      <c r="B35" s="317" t="s">
        <v>716</v>
      </c>
      <c r="C35" s="317" t="s">
        <v>212</v>
      </c>
      <c r="D35" s="318">
        <v>22</v>
      </c>
      <c r="E35" s="343"/>
      <c r="F35" s="318">
        <f t="shared" si="3"/>
        <v>0</v>
      </c>
      <c r="G35" s="343"/>
      <c r="H35" s="318">
        <f t="shared" si="4"/>
        <v>0</v>
      </c>
      <c r="I35" s="318">
        <f t="shared" si="5"/>
        <v>0</v>
      </c>
      <c r="J35" s="314"/>
      <c r="K35" s="314"/>
    </row>
    <row r="36" spans="1:11" ht="15">
      <c r="A36" s="317" t="s">
        <v>717</v>
      </c>
      <c r="B36" s="317" t="s">
        <v>718</v>
      </c>
      <c r="C36" s="317" t="s">
        <v>212</v>
      </c>
      <c r="D36" s="318">
        <v>10</v>
      </c>
      <c r="E36" s="343"/>
      <c r="F36" s="318">
        <f t="shared" si="3"/>
        <v>0</v>
      </c>
      <c r="G36" s="343"/>
      <c r="H36" s="318">
        <f t="shared" si="4"/>
        <v>0</v>
      </c>
      <c r="I36" s="318">
        <f t="shared" si="5"/>
        <v>0</v>
      </c>
      <c r="J36" s="314"/>
      <c r="K36" s="314"/>
    </row>
    <row r="37" spans="1:11" ht="15">
      <c r="A37" s="317" t="s">
        <v>596</v>
      </c>
      <c r="B37" s="317" t="s">
        <v>719</v>
      </c>
      <c r="C37" s="317" t="s">
        <v>212</v>
      </c>
      <c r="D37" s="318">
        <v>10</v>
      </c>
      <c r="E37" s="343"/>
      <c r="F37" s="318">
        <f t="shared" si="3"/>
        <v>0</v>
      </c>
      <c r="G37" s="343"/>
      <c r="H37" s="318">
        <f t="shared" si="4"/>
        <v>0</v>
      </c>
      <c r="I37" s="318">
        <f t="shared" si="5"/>
        <v>0</v>
      </c>
      <c r="J37" s="314"/>
      <c r="K37" s="314"/>
    </row>
    <row r="38" spans="1:11" ht="15">
      <c r="A38" s="317" t="s">
        <v>720</v>
      </c>
      <c r="B38" s="317" t="s">
        <v>721</v>
      </c>
      <c r="C38" s="317" t="s">
        <v>212</v>
      </c>
      <c r="D38" s="318">
        <v>10</v>
      </c>
      <c r="E38" s="343"/>
      <c r="F38" s="318">
        <f t="shared" si="3"/>
        <v>0</v>
      </c>
      <c r="G38" s="343"/>
      <c r="H38" s="318">
        <f t="shared" si="4"/>
        <v>0</v>
      </c>
      <c r="I38" s="318">
        <f t="shared" si="5"/>
        <v>0</v>
      </c>
      <c r="J38" s="314"/>
      <c r="K38" s="314"/>
    </row>
    <row r="39" spans="1:11" ht="15">
      <c r="A39" s="317" t="s">
        <v>722</v>
      </c>
      <c r="B39" s="317" t="s">
        <v>723</v>
      </c>
      <c r="C39" s="317" t="s">
        <v>218</v>
      </c>
      <c r="D39" s="318">
        <v>12</v>
      </c>
      <c r="E39" s="343"/>
      <c r="F39" s="318">
        <f t="shared" si="3"/>
        <v>0</v>
      </c>
      <c r="G39" s="343"/>
      <c r="H39" s="318">
        <f t="shared" si="4"/>
        <v>0</v>
      </c>
      <c r="I39" s="318">
        <f t="shared" si="5"/>
        <v>0</v>
      </c>
      <c r="J39" s="314"/>
      <c r="K39" s="314"/>
    </row>
    <row r="40" spans="1:11" ht="15">
      <c r="A40" s="317" t="s">
        <v>724</v>
      </c>
      <c r="B40" s="317" t="s">
        <v>725</v>
      </c>
      <c r="C40" s="317" t="s">
        <v>218</v>
      </c>
      <c r="D40" s="318">
        <v>8</v>
      </c>
      <c r="E40" s="343"/>
      <c r="F40" s="318">
        <f t="shared" si="3"/>
        <v>0</v>
      </c>
      <c r="G40" s="343"/>
      <c r="H40" s="318">
        <f t="shared" si="4"/>
        <v>0</v>
      </c>
      <c r="I40" s="318">
        <f t="shared" si="5"/>
        <v>0</v>
      </c>
      <c r="J40" s="314"/>
      <c r="K40" s="314"/>
    </row>
    <row r="41" spans="1:11" ht="15">
      <c r="A41" s="327" t="s">
        <v>189</v>
      </c>
      <c r="B41" s="327" t="s">
        <v>726</v>
      </c>
      <c r="C41" s="327" t="s">
        <v>189</v>
      </c>
      <c r="D41" s="328"/>
      <c r="E41" s="329"/>
      <c r="F41" s="328"/>
      <c r="G41" s="329"/>
      <c r="H41" s="328"/>
      <c r="I41" s="328"/>
      <c r="J41" s="314"/>
      <c r="K41" s="314"/>
    </row>
    <row r="42" spans="1:11" ht="15">
      <c r="A42" s="317" t="s">
        <v>727</v>
      </c>
      <c r="B42" s="317" t="s">
        <v>728</v>
      </c>
      <c r="C42" s="317" t="s">
        <v>212</v>
      </c>
      <c r="D42" s="318">
        <v>1</v>
      </c>
      <c r="E42" s="343"/>
      <c r="F42" s="318">
        <f>D42*E42</f>
        <v>0</v>
      </c>
      <c r="G42" s="343"/>
      <c r="H42" s="318">
        <f>D42*G42</f>
        <v>0</v>
      </c>
      <c r="I42" s="318">
        <f>F42+H42</f>
        <v>0</v>
      </c>
      <c r="J42" s="314"/>
      <c r="K42" s="314"/>
    </row>
    <row r="43" spans="1:11" ht="15">
      <c r="A43" s="317" t="s">
        <v>729</v>
      </c>
      <c r="B43" s="317" t="s">
        <v>730</v>
      </c>
      <c r="C43" s="317" t="s">
        <v>212</v>
      </c>
      <c r="D43" s="318">
        <v>1</v>
      </c>
      <c r="E43" s="343"/>
      <c r="F43" s="318">
        <f>D43*E43</f>
        <v>0</v>
      </c>
      <c r="G43" s="343"/>
      <c r="H43" s="318">
        <f>D43*G43</f>
        <v>0</v>
      </c>
      <c r="I43" s="318">
        <f>F43+H43</f>
        <v>0</v>
      </c>
      <c r="J43" s="314"/>
      <c r="K43" s="314"/>
    </row>
    <row r="44" spans="1:11" ht="15">
      <c r="A44" s="317" t="s">
        <v>731</v>
      </c>
      <c r="B44" s="317" t="s">
        <v>732</v>
      </c>
      <c r="C44" s="317" t="s">
        <v>218</v>
      </c>
      <c r="D44" s="318">
        <v>4</v>
      </c>
      <c r="E44" s="343"/>
      <c r="F44" s="318">
        <f>D44*E44</f>
        <v>0</v>
      </c>
      <c r="G44" s="343"/>
      <c r="H44" s="318">
        <f>D44*G44</f>
        <v>0</v>
      </c>
      <c r="I44" s="318">
        <f>F44+H44</f>
        <v>0</v>
      </c>
      <c r="J44" s="314"/>
      <c r="K44" s="314"/>
    </row>
    <row r="45" spans="1:11" ht="15">
      <c r="A45" s="327" t="s">
        <v>189</v>
      </c>
      <c r="B45" s="327" t="s">
        <v>733</v>
      </c>
      <c r="C45" s="327" t="s">
        <v>189</v>
      </c>
      <c r="D45" s="328"/>
      <c r="E45" s="329"/>
      <c r="F45" s="328"/>
      <c r="G45" s="329"/>
      <c r="H45" s="328"/>
      <c r="I45" s="328"/>
      <c r="J45" s="314"/>
      <c r="K45" s="314"/>
    </row>
    <row r="46" spans="1:11" ht="15">
      <c r="A46" s="317" t="s">
        <v>734</v>
      </c>
      <c r="B46" s="317" t="s">
        <v>735</v>
      </c>
      <c r="C46" s="317" t="s">
        <v>212</v>
      </c>
      <c r="D46" s="318">
        <v>15</v>
      </c>
      <c r="E46" s="343"/>
      <c r="F46" s="318">
        <f>D46*E46</f>
        <v>0</v>
      </c>
      <c r="G46" s="343"/>
      <c r="H46" s="318">
        <f>D46*G46</f>
        <v>0</v>
      </c>
      <c r="I46" s="318">
        <f>F46+H46</f>
        <v>0</v>
      </c>
      <c r="J46" s="314"/>
      <c r="K46" s="314"/>
    </row>
    <row r="47" spans="1:11" ht="15">
      <c r="A47" s="327" t="s">
        <v>189</v>
      </c>
      <c r="B47" s="327" t="s">
        <v>736</v>
      </c>
      <c r="C47" s="327" t="s">
        <v>189</v>
      </c>
      <c r="D47" s="328"/>
      <c r="E47" s="329"/>
      <c r="F47" s="328"/>
      <c r="G47" s="329"/>
      <c r="H47" s="328"/>
      <c r="I47" s="328"/>
      <c r="J47" s="314"/>
      <c r="K47" s="314"/>
    </row>
    <row r="48" spans="1:11" ht="15">
      <c r="A48" s="317" t="s">
        <v>737</v>
      </c>
      <c r="B48" s="317" t="s">
        <v>738</v>
      </c>
      <c r="C48" s="317" t="s">
        <v>212</v>
      </c>
      <c r="D48" s="318">
        <v>2</v>
      </c>
      <c r="E48" s="343"/>
      <c r="F48" s="318">
        <f>D48*E48</f>
        <v>0</v>
      </c>
      <c r="G48" s="343"/>
      <c r="H48" s="318">
        <f>D48*G48</f>
        <v>0</v>
      </c>
      <c r="I48" s="318">
        <f>F48+H48</f>
        <v>0</v>
      </c>
      <c r="J48" s="314"/>
      <c r="K48" s="314"/>
    </row>
    <row r="49" spans="1:11" ht="15">
      <c r="A49" s="327" t="s">
        <v>189</v>
      </c>
      <c r="B49" s="327" t="s">
        <v>739</v>
      </c>
      <c r="C49" s="327" t="s">
        <v>189</v>
      </c>
      <c r="D49" s="328"/>
      <c r="E49" s="329"/>
      <c r="F49" s="328"/>
      <c r="G49" s="329"/>
      <c r="H49" s="328"/>
      <c r="I49" s="328"/>
      <c r="J49" s="314"/>
      <c r="K49" s="314"/>
    </row>
    <row r="50" spans="1:11" ht="15">
      <c r="A50" s="317" t="s">
        <v>740</v>
      </c>
      <c r="B50" s="317" t="s">
        <v>741</v>
      </c>
      <c r="C50" s="317" t="s">
        <v>212</v>
      </c>
      <c r="D50" s="318">
        <v>5</v>
      </c>
      <c r="E50" s="343"/>
      <c r="F50" s="318">
        <f>D50*E50</f>
        <v>0</v>
      </c>
      <c r="G50" s="343"/>
      <c r="H50" s="318">
        <f>D50*G50</f>
        <v>0</v>
      </c>
      <c r="I50" s="318">
        <f>F50+H50</f>
        <v>0</v>
      </c>
      <c r="J50" s="314"/>
      <c r="K50" s="314"/>
    </row>
    <row r="51" spans="1:11" ht="15">
      <c r="A51" s="317" t="s">
        <v>742</v>
      </c>
      <c r="B51" s="317" t="s">
        <v>743</v>
      </c>
      <c r="C51" s="317" t="s">
        <v>212</v>
      </c>
      <c r="D51" s="318">
        <v>5</v>
      </c>
      <c r="E51" s="343"/>
      <c r="F51" s="318">
        <f>D51*E51</f>
        <v>0</v>
      </c>
      <c r="G51" s="343"/>
      <c r="H51" s="318">
        <f>D51*G51</f>
        <v>0</v>
      </c>
      <c r="I51" s="318">
        <f>F51+H51</f>
        <v>0</v>
      </c>
      <c r="J51" s="314"/>
      <c r="K51" s="314"/>
    </row>
    <row r="52" spans="1:11" ht="15">
      <c r="A52" s="327" t="s">
        <v>189</v>
      </c>
      <c r="B52" s="327" t="s">
        <v>744</v>
      </c>
      <c r="C52" s="327" t="s">
        <v>189</v>
      </c>
      <c r="D52" s="328"/>
      <c r="E52" s="329"/>
      <c r="F52" s="328"/>
      <c r="G52" s="329"/>
      <c r="H52" s="328"/>
      <c r="I52" s="328"/>
      <c r="J52" s="314"/>
      <c r="K52" s="314"/>
    </row>
    <row r="53" spans="1:11" ht="15">
      <c r="A53" s="317" t="s">
        <v>745</v>
      </c>
      <c r="B53" s="317" t="s">
        <v>746</v>
      </c>
      <c r="C53" s="317" t="s">
        <v>143</v>
      </c>
      <c r="D53" s="318">
        <v>40</v>
      </c>
      <c r="E53" s="343"/>
      <c r="F53" s="318">
        <f>D53*E53</f>
        <v>0</v>
      </c>
      <c r="G53" s="343"/>
      <c r="H53" s="318">
        <f>D53*G53</f>
        <v>0</v>
      </c>
      <c r="I53" s="318">
        <f>F53+H53</f>
        <v>0</v>
      </c>
      <c r="J53" s="314"/>
      <c r="K53" s="314"/>
    </row>
    <row r="54" spans="1:11" ht="15">
      <c r="A54" s="317" t="s">
        <v>747</v>
      </c>
      <c r="B54" s="317" t="s">
        <v>748</v>
      </c>
      <c r="C54" s="317" t="s">
        <v>143</v>
      </c>
      <c r="D54" s="318">
        <v>30</v>
      </c>
      <c r="E54" s="343"/>
      <c r="F54" s="318">
        <f>D54*E54</f>
        <v>0</v>
      </c>
      <c r="G54" s="343"/>
      <c r="H54" s="318">
        <f>D54*G54</f>
        <v>0</v>
      </c>
      <c r="I54" s="318">
        <f>F54+H54</f>
        <v>0</v>
      </c>
      <c r="J54" s="314"/>
      <c r="K54" s="314"/>
    </row>
    <row r="55" spans="1:11" ht="15">
      <c r="A55" s="317" t="s">
        <v>749</v>
      </c>
      <c r="B55" s="317" t="s">
        <v>750</v>
      </c>
      <c r="C55" s="317" t="s">
        <v>143</v>
      </c>
      <c r="D55" s="318">
        <v>30</v>
      </c>
      <c r="E55" s="343"/>
      <c r="F55" s="318">
        <f>D55*E55</f>
        <v>0</v>
      </c>
      <c r="G55" s="343"/>
      <c r="H55" s="318">
        <f>D55*G55</f>
        <v>0</v>
      </c>
      <c r="I55" s="318">
        <f>F55+H55</f>
        <v>0</v>
      </c>
      <c r="J55" s="314"/>
      <c r="K55" s="314"/>
    </row>
    <row r="56" spans="1:11" ht="15">
      <c r="A56" s="317" t="s">
        <v>751</v>
      </c>
      <c r="B56" s="317" t="s">
        <v>752</v>
      </c>
      <c r="C56" s="317" t="s">
        <v>143</v>
      </c>
      <c r="D56" s="318">
        <v>40</v>
      </c>
      <c r="E56" s="343"/>
      <c r="F56" s="318">
        <f>D56*E56</f>
        <v>0</v>
      </c>
      <c r="G56" s="343"/>
      <c r="H56" s="318">
        <f>D56*G56</f>
        <v>0</v>
      </c>
      <c r="I56" s="318">
        <f>F56+H56</f>
        <v>0</v>
      </c>
      <c r="J56" s="314"/>
      <c r="K56" s="314"/>
    </row>
    <row r="57" spans="1:11" ht="15">
      <c r="A57" s="317" t="s">
        <v>753</v>
      </c>
      <c r="B57" s="317" t="s">
        <v>754</v>
      </c>
      <c r="C57" s="317" t="s">
        <v>143</v>
      </c>
      <c r="D57" s="318">
        <v>60</v>
      </c>
      <c r="E57" s="343"/>
      <c r="F57" s="318">
        <f>D57*E57</f>
        <v>0</v>
      </c>
      <c r="G57" s="343"/>
      <c r="H57" s="318">
        <f>D57*G57</f>
        <v>0</v>
      </c>
      <c r="I57" s="318">
        <f>F57+H57</f>
        <v>0</v>
      </c>
      <c r="J57" s="314"/>
      <c r="K57" s="314"/>
    </row>
    <row r="58" spans="1:11" ht="15">
      <c r="A58" s="327" t="s">
        <v>189</v>
      </c>
      <c r="B58" s="327" t="s">
        <v>755</v>
      </c>
      <c r="C58" s="327" t="s">
        <v>189</v>
      </c>
      <c r="D58" s="328"/>
      <c r="E58" s="329"/>
      <c r="F58" s="328"/>
      <c r="G58" s="329"/>
      <c r="H58" s="328"/>
      <c r="I58" s="328"/>
      <c r="J58" s="314"/>
      <c r="K58" s="314"/>
    </row>
    <row r="59" spans="1:11" ht="15">
      <c r="A59" s="317" t="s">
        <v>756</v>
      </c>
      <c r="B59" s="317" t="s">
        <v>757</v>
      </c>
      <c r="C59" s="317" t="s">
        <v>143</v>
      </c>
      <c r="D59" s="318">
        <v>40</v>
      </c>
      <c r="E59" s="343"/>
      <c r="F59" s="318">
        <f aca="true" t="shared" si="6" ref="F59:F64">D59*E59</f>
        <v>0</v>
      </c>
      <c r="G59" s="343"/>
      <c r="H59" s="318">
        <f aca="true" t="shared" si="7" ref="H59:H64">D59*G59</f>
        <v>0</v>
      </c>
      <c r="I59" s="318">
        <f aca="true" t="shared" si="8" ref="I59:I64">F59+H59</f>
        <v>0</v>
      </c>
      <c r="J59" s="314"/>
      <c r="K59" s="314"/>
    </row>
    <row r="60" spans="1:11" ht="15">
      <c r="A60" s="317" t="s">
        <v>758</v>
      </c>
      <c r="B60" s="317" t="s">
        <v>759</v>
      </c>
      <c r="C60" s="317" t="s">
        <v>143</v>
      </c>
      <c r="D60" s="318">
        <v>60</v>
      </c>
      <c r="E60" s="343"/>
      <c r="F60" s="318">
        <f t="shared" si="6"/>
        <v>0</v>
      </c>
      <c r="G60" s="343"/>
      <c r="H60" s="318">
        <f t="shared" si="7"/>
        <v>0</v>
      </c>
      <c r="I60" s="318">
        <f t="shared" si="8"/>
        <v>0</v>
      </c>
      <c r="J60" s="314"/>
      <c r="K60" s="314"/>
    </row>
    <row r="61" spans="1:11" ht="15">
      <c r="A61" s="317" t="s">
        <v>760</v>
      </c>
      <c r="B61" s="317" t="s">
        <v>761</v>
      </c>
      <c r="C61" s="317" t="s">
        <v>143</v>
      </c>
      <c r="D61" s="318">
        <v>15</v>
      </c>
      <c r="E61" s="343"/>
      <c r="F61" s="318">
        <f t="shared" si="6"/>
        <v>0</v>
      </c>
      <c r="G61" s="343"/>
      <c r="H61" s="318">
        <f t="shared" si="7"/>
        <v>0</v>
      </c>
      <c r="I61" s="318">
        <f t="shared" si="8"/>
        <v>0</v>
      </c>
      <c r="J61" s="314"/>
      <c r="K61" s="314"/>
    </row>
    <row r="62" spans="1:11" ht="15">
      <c r="A62" s="317" t="s">
        <v>247</v>
      </c>
      <c r="B62" s="317" t="s">
        <v>762</v>
      </c>
      <c r="C62" s="317" t="s">
        <v>212</v>
      </c>
      <c r="D62" s="318">
        <v>2</v>
      </c>
      <c r="E62" s="343"/>
      <c r="F62" s="318">
        <f t="shared" si="6"/>
        <v>0</v>
      </c>
      <c r="G62" s="343"/>
      <c r="H62" s="318">
        <f t="shared" si="7"/>
        <v>0</v>
      </c>
      <c r="I62" s="318">
        <f t="shared" si="8"/>
        <v>0</v>
      </c>
      <c r="J62" s="314"/>
      <c r="K62" s="314"/>
    </row>
    <row r="63" spans="1:11" ht="15">
      <c r="A63" s="317" t="s">
        <v>763</v>
      </c>
      <c r="B63" s="317" t="s">
        <v>764</v>
      </c>
      <c r="C63" s="317" t="s">
        <v>212</v>
      </c>
      <c r="D63" s="318">
        <v>3</v>
      </c>
      <c r="E63" s="343"/>
      <c r="F63" s="318">
        <f t="shared" si="6"/>
        <v>0</v>
      </c>
      <c r="G63" s="343"/>
      <c r="H63" s="318">
        <f t="shared" si="7"/>
        <v>0</v>
      </c>
      <c r="I63" s="318">
        <f t="shared" si="8"/>
        <v>0</v>
      </c>
      <c r="J63" s="314"/>
      <c r="K63" s="314"/>
    </row>
    <row r="64" spans="1:11" ht="15">
      <c r="A64" s="317" t="s">
        <v>765</v>
      </c>
      <c r="B64" s="317" t="s">
        <v>766</v>
      </c>
      <c r="C64" s="317" t="s">
        <v>212</v>
      </c>
      <c r="D64" s="318">
        <v>1</v>
      </c>
      <c r="E64" s="343"/>
      <c r="F64" s="318">
        <f t="shared" si="6"/>
        <v>0</v>
      </c>
      <c r="G64" s="343"/>
      <c r="H64" s="318">
        <f t="shared" si="7"/>
        <v>0</v>
      </c>
      <c r="I64" s="318">
        <f t="shared" si="8"/>
        <v>0</v>
      </c>
      <c r="J64" s="314"/>
      <c r="K64" s="314"/>
    </row>
    <row r="65" spans="1:11" ht="15">
      <c r="A65" s="327" t="s">
        <v>189</v>
      </c>
      <c r="B65" s="327" t="s">
        <v>767</v>
      </c>
      <c r="C65" s="327" t="s">
        <v>189</v>
      </c>
      <c r="D65" s="328"/>
      <c r="E65" s="329"/>
      <c r="F65" s="328"/>
      <c r="G65" s="329"/>
      <c r="H65" s="328"/>
      <c r="I65" s="328"/>
      <c r="J65" s="314"/>
      <c r="K65" s="314"/>
    </row>
    <row r="66" spans="1:11" ht="15">
      <c r="A66" s="317" t="s">
        <v>768</v>
      </c>
      <c r="B66" s="317" t="s">
        <v>769</v>
      </c>
      <c r="C66" s="317" t="s">
        <v>143</v>
      </c>
      <c r="D66" s="318">
        <v>30</v>
      </c>
      <c r="E66" s="343"/>
      <c r="F66" s="318">
        <f>D66*E66</f>
        <v>0</v>
      </c>
      <c r="G66" s="343"/>
      <c r="H66" s="318">
        <f>D66*G66</f>
        <v>0</v>
      </c>
      <c r="I66" s="318">
        <f>F66+H66</f>
        <v>0</v>
      </c>
      <c r="J66" s="314"/>
      <c r="K66" s="314"/>
    </row>
    <row r="67" spans="1:11" ht="15">
      <c r="A67" s="317" t="s">
        <v>770</v>
      </c>
      <c r="B67" s="317" t="s">
        <v>771</v>
      </c>
      <c r="C67" s="317" t="s">
        <v>143</v>
      </c>
      <c r="D67" s="318">
        <v>30</v>
      </c>
      <c r="E67" s="343"/>
      <c r="F67" s="318">
        <f>D67*E67</f>
        <v>0</v>
      </c>
      <c r="G67" s="343"/>
      <c r="H67" s="318">
        <f>D67*G67</f>
        <v>0</v>
      </c>
      <c r="I67" s="318">
        <f>F67+H67</f>
        <v>0</v>
      </c>
      <c r="J67" s="314"/>
      <c r="K67" s="314"/>
    </row>
    <row r="68" spans="1:11" ht="15">
      <c r="A68" s="327" t="s">
        <v>189</v>
      </c>
      <c r="B68" s="327" t="s">
        <v>772</v>
      </c>
      <c r="C68" s="327" t="s">
        <v>189</v>
      </c>
      <c r="D68" s="328"/>
      <c r="E68" s="329"/>
      <c r="F68" s="328"/>
      <c r="G68" s="329"/>
      <c r="H68" s="328"/>
      <c r="I68" s="328"/>
      <c r="J68" s="314"/>
      <c r="K68" s="314"/>
    </row>
    <row r="69" spans="1:11" ht="15">
      <c r="A69" s="317" t="s">
        <v>773</v>
      </c>
      <c r="B69" s="317" t="s">
        <v>774</v>
      </c>
      <c r="C69" s="317" t="s">
        <v>143</v>
      </c>
      <c r="D69" s="318">
        <v>50</v>
      </c>
      <c r="E69" s="343"/>
      <c r="F69" s="318">
        <f>D69*E69</f>
        <v>0</v>
      </c>
      <c r="G69" s="343"/>
      <c r="H69" s="318">
        <f>D69*G69</f>
        <v>0</v>
      </c>
      <c r="I69" s="318">
        <f>F69+H69</f>
        <v>0</v>
      </c>
      <c r="J69" s="314"/>
      <c r="K69" s="314"/>
    </row>
    <row r="70" spans="1:11" ht="15">
      <c r="A70" s="317" t="s">
        <v>775</v>
      </c>
      <c r="B70" s="317" t="s">
        <v>776</v>
      </c>
      <c r="C70" s="317" t="s">
        <v>143</v>
      </c>
      <c r="D70" s="318">
        <v>40</v>
      </c>
      <c r="E70" s="343"/>
      <c r="F70" s="318">
        <f>D70*E70</f>
        <v>0</v>
      </c>
      <c r="G70" s="343"/>
      <c r="H70" s="318">
        <f>D70*G70</f>
        <v>0</v>
      </c>
      <c r="I70" s="318">
        <f>F70+H70</f>
        <v>0</v>
      </c>
      <c r="J70" s="314"/>
      <c r="K70" s="314"/>
    </row>
    <row r="71" spans="1:11" ht="15">
      <c r="A71" s="317" t="s">
        <v>777</v>
      </c>
      <c r="B71" s="317" t="s">
        <v>778</v>
      </c>
      <c r="C71" s="317" t="s">
        <v>143</v>
      </c>
      <c r="D71" s="318">
        <v>280</v>
      </c>
      <c r="E71" s="343"/>
      <c r="F71" s="318">
        <f>D71*E71</f>
        <v>0</v>
      </c>
      <c r="G71" s="343"/>
      <c r="H71" s="318">
        <f>D71*G71</f>
        <v>0</v>
      </c>
      <c r="I71" s="318">
        <f>F71+H71</f>
        <v>0</v>
      </c>
      <c r="J71" s="314"/>
      <c r="K71" s="314"/>
    </row>
    <row r="72" spans="1:11" ht="15">
      <c r="A72" s="317" t="s">
        <v>779</v>
      </c>
      <c r="B72" s="317" t="s">
        <v>780</v>
      </c>
      <c r="C72" s="317" t="s">
        <v>143</v>
      </c>
      <c r="D72" s="318">
        <v>82</v>
      </c>
      <c r="E72" s="343"/>
      <c r="F72" s="318">
        <f>D72*E72</f>
        <v>0</v>
      </c>
      <c r="G72" s="343"/>
      <c r="H72" s="318">
        <f>D72*G72</f>
        <v>0</v>
      </c>
      <c r="I72" s="318">
        <f>F72+H72</f>
        <v>0</v>
      </c>
      <c r="J72" s="314"/>
      <c r="K72" s="314"/>
    </row>
    <row r="73" spans="1:11" ht="15">
      <c r="A73" s="317" t="s">
        <v>781</v>
      </c>
      <c r="B73" s="317" t="s">
        <v>782</v>
      </c>
      <c r="C73" s="317" t="s">
        <v>143</v>
      </c>
      <c r="D73" s="318">
        <v>100</v>
      </c>
      <c r="E73" s="343"/>
      <c r="F73" s="318">
        <f>D73*E73</f>
        <v>0</v>
      </c>
      <c r="G73" s="343"/>
      <c r="H73" s="318">
        <f>D73*G73</f>
        <v>0</v>
      </c>
      <c r="I73" s="318">
        <f>F73+H73</f>
        <v>0</v>
      </c>
      <c r="J73" s="314"/>
      <c r="K73" s="314"/>
    </row>
    <row r="74" spans="1:11" ht="15">
      <c r="A74" s="327" t="s">
        <v>189</v>
      </c>
      <c r="B74" s="327" t="s">
        <v>783</v>
      </c>
      <c r="C74" s="327" t="s">
        <v>189</v>
      </c>
      <c r="D74" s="328"/>
      <c r="E74" s="329"/>
      <c r="F74" s="328"/>
      <c r="G74" s="329"/>
      <c r="H74" s="328"/>
      <c r="I74" s="328"/>
      <c r="J74" s="314"/>
      <c r="K74" s="314"/>
    </row>
    <row r="75" spans="1:11" ht="15">
      <c r="A75" s="317" t="s">
        <v>784</v>
      </c>
      <c r="B75" s="317" t="s">
        <v>785</v>
      </c>
      <c r="C75" s="317" t="s">
        <v>143</v>
      </c>
      <c r="D75" s="318">
        <v>40</v>
      </c>
      <c r="E75" s="343"/>
      <c r="F75" s="318">
        <f>D75*E75</f>
        <v>0</v>
      </c>
      <c r="G75" s="343"/>
      <c r="H75" s="318">
        <f>D75*G75</f>
        <v>0</v>
      </c>
      <c r="I75" s="318">
        <f>F75+H75</f>
        <v>0</v>
      </c>
      <c r="J75" s="314"/>
      <c r="K75" s="314"/>
    </row>
    <row r="76" spans="1:11" ht="15">
      <c r="A76" s="327" t="s">
        <v>189</v>
      </c>
      <c r="B76" s="327" t="s">
        <v>786</v>
      </c>
      <c r="C76" s="327" t="s">
        <v>189</v>
      </c>
      <c r="D76" s="328"/>
      <c r="E76" s="329"/>
      <c r="F76" s="328"/>
      <c r="G76" s="329"/>
      <c r="H76" s="328"/>
      <c r="I76" s="328"/>
      <c r="J76" s="314"/>
      <c r="K76" s="314"/>
    </row>
    <row r="77" spans="1:11" ht="15">
      <c r="A77" s="317" t="s">
        <v>787</v>
      </c>
      <c r="B77" s="317" t="s">
        <v>788</v>
      </c>
      <c r="C77" s="317" t="s">
        <v>143</v>
      </c>
      <c r="D77" s="318">
        <v>30</v>
      </c>
      <c r="E77" s="343"/>
      <c r="F77" s="318">
        <f>D77*E77</f>
        <v>0</v>
      </c>
      <c r="G77" s="343"/>
      <c r="H77" s="318">
        <f>D77*G77</f>
        <v>0</v>
      </c>
      <c r="I77" s="318">
        <f>F77+H77</f>
        <v>0</v>
      </c>
      <c r="J77" s="314"/>
      <c r="K77" s="314"/>
    </row>
    <row r="78" spans="1:11" ht="15">
      <c r="A78" s="317" t="s">
        <v>789</v>
      </c>
      <c r="B78" s="317" t="s">
        <v>790</v>
      </c>
      <c r="C78" s="317" t="s">
        <v>143</v>
      </c>
      <c r="D78" s="318">
        <v>30</v>
      </c>
      <c r="E78" s="343"/>
      <c r="F78" s="318">
        <f>D78*E78</f>
        <v>0</v>
      </c>
      <c r="G78" s="343"/>
      <c r="H78" s="318">
        <f>D78*G78</f>
        <v>0</v>
      </c>
      <c r="I78" s="318">
        <f>F78+H78</f>
        <v>0</v>
      </c>
      <c r="J78" s="314"/>
      <c r="K78" s="314"/>
    </row>
    <row r="79" spans="1:11" ht="15">
      <c r="A79" s="317" t="s">
        <v>791</v>
      </c>
      <c r="B79" s="317" t="s">
        <v>792</v>
      </c>
      <c r="C79" s="317" t="s">
        <v>143</v>
      </c>
      <c r="D79" s="318">
        <v>140</v>
      </c>
      <c r="E79" s="343"/>
      <c r="F79" s="318">
        <f>D79*E79</f>
        <v>0</v>
      </c>
      <c r="G79" s="343"/>
      <c r="H79" s="318">
        <f>D79*G79</f>
        <v>0</v>
      </c>
      <c r="I79" s="318">
        <f>F79+H79</f>
        <v>0</v>
      </c>
      <c r="J79" s="314"/>
      <c r="K79" s="314"/>
    </row>
    <row r="80" spans="1:11" ht="15">
      <c r="A80" s="327" t="s">
        <v>189</v>
      </c>
      <c r="B80" s="327" t="s">
        <v>793</v>
      </c>
      <c r="C80" s="327" t="s">
        <v>189</v>
      </c>
      <c r="D80" s="328"/>
      <c r="E80" s="329"/>
      <c r="F80" s="328"/>
      <c r="G80" s="329"/>
      <c r="H80" s="328"/>
      <c r="I80" s="328"/>
      <c r="J80" s="314"/>
      <c r="K80" s="314"/>
    </row>
    <row r="81" spans="1:11" ht="15">
      <c r="A81" s="317" t="s">
        <v>794</v>
      </c>
      <c r="B81" s="317" t="s">
        <v>795</v>
      </c>
      <c r="C81" s="317" t="s">
        <v>212</v>
      </c>
      <c r="D81" s="318">
        <v>30</v>
      </c>
      <c r="E81" s="332">
        <v>0</v>
      </c>
      <c r="F81" s="318">
        <f>D81*E81</f>
        <v>0</v>
      </c>
      <c r="G81" s="343"/>
      <c r="H81" s="318">
        <f>D81*G81</f>
        <v>0</v>
      </c>
      <c r="I81" s="318">
        <f>F81+H81</f>
        <v>0</v>
      </c>
      <c r="J81" s="314"/>
      <c r="K81" s="314"/>
    </row>
    <row r="82" spans="1:11" ht="15">
      <c r="A82" s="317" t="s">
        <v>796</v>
      </c>
      <c r="B82" s="317" t="s">
        <v>797</v>
      </c>
      <c r="C82" s="317" t="s">
        <v>212</v>
      </c>
      <c r="D82" s="318">
        <v>8</v>
      </c>
      <c r="E82" s="332">
        <v>0</v>
      </c>
      <c r="F82" s="318">
        <f>D82*E82</f>
        <v>0</v>
      </c>
      <c r="G82" s="343"/>
      <c r="H82" s="318">
        <f>D82*G82</f>
        <v>0</v>
      </c>
      <c r="I82" s="318">
        <f>F82+H82</f>
        <v>0</v>
      </c>
      <c r="J82" s="314"/>
      <c r="K82" s="314"/>
    </row>
    <row r="83" spans="1:11" ht="15">
      <c r="A83" s="317" t="s">
        <v>798</v>
      </c>
      <c r="B83" s="317" t="s">
        <v>799</v>
      </c>
      <c r="C83" s="317" t="s">
        <v>212</v>
      </c>
      <c r="D83" s="318">
        <v>2</v>
      </c>
      <c r="E83" s="332">
        <v>0</v>
      </c>
      <c r="F83" s="318">
        <f>D83*E83</f>
        <v>0</v>
      </c>
      <c r="G83" s="343"/>
      <c r="H83" s="318">
        <f>D83*G83</f>
        <v>0</v>
      </c>
      <c r="I83" s="318">
        <f>F83+H83</f>
        <v>0</v>
      </c>
      <c r="J83" s="314"/>
      <c r="K83" s="314"/>
    </row>
    <row r="84" spans="1:11" ht="15">
      <c r="A84" s="317" t="s">
        <v>800</v>
      </c>
      <c r="B84" s="317" t="s">
        <v>801</v>
      </c>
      <c r="C84" s="317" t="s">
        <v>212</v>
      </c>
      <c r="D84" s="318">
        <v>2</v>
      </c>
      <c r="E84" s="332">
        <v>0</v>
      </c>
      <c r="F84" s="318">
        <f>D84*E84</f>
        <v>0</v>
      </c>
      <c r="G84" s="343"/>
      <c r="H84" s="318">
        <f>D84*G84</f>
        <v>0</v>
      </c>
      <c r="I84" s="318">
        <f>F84+H84</f>
        <v>0</v>
      </c>
      <c r="J84" s="314"/>
      <c r="K84" s="314"/>
    </row>
    <row r="85" spans="1:11" ht="15">
      <c r="A85" s="317" t="s">
        <v>802</v>
      </c>
      <c r="B85" s="317" t="s">
        <v>803</v>
      </c>
      <c r="C85" s="317" t="s">
        <v>212</v>
      </c>
      <c r="D85" s="318">
        <v>14</v>
      </c>
      <c r="E85" s="332">
        <v>0</v>
      </c>
      <c r="F85" s="318">
        <f>D85*E85</f>
        <v>0</v>
      </c>
      <c r="G85" s="343"/>
      <c r="H85" s="318">
        <f>D85*G85</f>
        <v>0</v>
      </c>
      <c r="I85" s="318">
        <f>F85+H85</f>
        <v>0</v>
      </c>
      <c r="J85" s="314"/>
      <c r="K85" s="314"/>
    </row>
    <row r="86" spans="1:11" ht="15">
      <c r="A86" s="327" t="s">
        <v>189</v>
      </c>
      <c r="B86" s="327" t="s">
        <v>804</v>
      </c>
      <c r="C86" s="327" t="s">
        <v>189</v>
      </c>
      <c r="D86" s="328"/>
      <c r="E86" s="329"/>
      <c r="F86" s="328"/>
      <c r="G86" s="329"/>
      <c r="H86" s="328"/>
      <c r="I86" s="328"/>
      <c r="J86" s="314"/>
      <c r="K86" s="314"/>
    </row>
    <row r="87" spans="1:11" ht="15">
      <c r="A87" s="317" t="s">
        <v>805</v>
      </c>
      <c r="B87" s="317" t="s">
        <v>806</v>
      </c>
      <c r="C87" s="317" t="s">
        <v>212</v>
      </c>
      <c r="D87" s="318">
        <v>10</v>
      </c>
      <c r="E87" s="332">
        <v>0</v>
      </c>
      <c r="F87" s="318">
        <f>D87*E87</f>
        <v>0</v>
      </c>
      <c r="G87" s="343"/>
      <c r="H87" s="318">
        <f>D87*G87</f>
        <v>0</v>
      </c>
      <c r="I87" s="318">
        <f>F87+H87</f>
        <v>0</v>
      </c>
      <c r="J87" s="314"/>
      <c r="K87" s="314"/>
    </row>
    <row r="88" spans="1:11" ht="15">
      <c r="A88" s="317" t="s">
        <v>807</v>
      </c>
      <c r="B88" s="317" t="s">
        <v>808</v>
      </c>
      <c r="C88" s="317" t="s">
        <v>212</v>
      </c>
      <c r="D88" s="318">
        <v>12</v>
      </c>
      <c r="E88" s="332">
        <v>0</v>
      </c>
      <c r="F88" s="318">
        <f>D88*E88</f>
        <v>0</v>
      </c>
      <c r="G88" s="343"/>
      <c r="H88" s="318">
        <f>D88*G88</f>
        <v>0</v>
      </c>
      <c r="I88" s="318">
        <f>F88+H88</f>
        <v>0</v>
      </c>
      <c r="J88" s="314"/>
      <c r="K88" s="314"/>
    </row>
    <row r="89" spans="1:11" ht="15">
      <c r="A89" s="327" t="s">
        <v>189</v>
      </c>
      <c r="B89" s="327" t="s">
        <v>809</v>
      </c>
      <c r="C89" s="327" t="s">
        <v>189</v>
      </c>
      <c r="D89" s="328"/>
      <c r="E89" s="329"/>
      <c r="F89" s="328"/>
      <c r="G89" s="329"/>
      <c r="H89" s="328"/>
      <c r="I89" s="328"/>
      <c r="J89" s="314"/>
      <c r="K89" s="314"/>
    </row>
    <row r="90" spans="1:11" ht="15">
      <c r="A90" s="317" t="s">
        <v>810</v>
      </c>
      <c r="B90" s="317" t="s">
        <v>811</v>
      </c>
      <c r="C90" s="317" t="s">
        <v>212</v>
      </c>
      <c r="D90" s="318">
        <v>12</v>
      </c>
      <c r="E90" s="343"/>
      <c r="F90" s="318">
        <f>D90*E90</f>
        <v>0</v>
      </c>
      <c r="G90" s="343"/>
      <c r="H90" s="318">
        <f>D90*G90</f>
        <v>0</v>
      </c>
      <c r="I90" s="318">
        <f>F90+H90</f>
        <v>0</v>
      </c>
      <c r="J90" s="314"/>
      <c r="K90" s="314"/>
    </row>
    <row r="91" spans="1:11" ht="15">
      <c r="A91" s="327" t="s">
        <v>189</v>
      </c>
      <c r="B91" s="327" t="s">
        <v>812</v>
      </c>
      <c r="C91" s="327" t="s">
        <v>189</v>
      </c>
      <c r="D91" s="328"/>
      <c r="E91" s="329"/>
      <c r="F91" s="328"/>
      <c r="G91" s="329"/>
      <c r="H91" s="328"/>
      <c r="I91" s="328"/>
      <c r="J91" s="314"/>
      <c r="K91" s="314"/>
    </row>
    <row r="92" spans="1:11" ht="15">
      <c r="A92" s="317" t="s">
        <v>813</v>
      </c>
      <c r="B92" s="317" t="s">
        <v>814</v>
      </c>
      <c r="C92" s="317" t="s">
        <v>212</v>
      </c>
      <c r="D92" s="318">
        <v>5</v>
      </c>
      <c r="E92" s="343"/>
      <c r="F92" s="318">
        <f>D92*E92</f>
        <v>0</v>
      </c>
      <c r="G92" s="343"/>
      <c r="H92" s="318">
        <f>D92*G92</f>
        <v>0</v>
      </c>
      <c r="I92" s="318">
        <f>F92+H92</f>
        <v>0</v>
      </c>
      <c r="J92" s="314"/>
      <c r="K92" s="314"/>
    </row>
    <row r="93" spans="1:11" ht="15">
      <c r="A93" s="317" t="s">
        <v>815</v>
      </c>
      <c r="B93" s="317" t="s">
        <v>816</v>
      </c>
      <c r="C93" s="317" t="s">
        <v>212</v>
      </c>
      <c r="D93" s="318">
        <v>33</v>
      </c>
      <c r="E93" s="343"/>
      <c r="F93" s="318">
        <f>D93*E93</f>
        <v>0</v>
      </c>
      <c r="G93" s="343"/>
      <c r="H93" s="318">
        <f>D93*G93</f>
        <v>0</v>
      </c>
      <c r="I93" s="318">
        <f>F93+H93</f>
        <v>0</v>
      </c>
      <c r="J93" s="314"/>
      <c r="K93" s="314"/>
    </row>
    <row r="94" spans="1:11" ht="15">
      <c r="A94" s="327" t="s">
        <v>189</v>
      </c>
      <c r="B94" s="327" t="s">
        <v>817</v>
      </c>
      <c r="C94" s="327" t="s">
        <v>189</v>
      </c>
      <c r="D94" s="328"/>
      <c r="E94" s="329"/>
      <c r="F94" s="328"/>
      <c r="G94" s="329"/>
      <c r="H94" s="328"/>
      <c r="I94" s="328"/>
      <c r="J94" s="314"/>
      <c r="K94" s="314"/>
    </row>
    <row r="95" spans="1:11" ht="15">
      <c r="A95" s="317" t="s">
        <v>818</v>
      </c>
      <c r="B95" s="317" t="s">
        <v>819</v>
      </c>
      <c r="C95" s="317" t="s">
        <v>212</v>
      </c>
      <c r="D95" s="318">
        <v>5</v>
      </c>
      <c r="E95" s="343"/>
      <c r="F95" s="318">
        <f>D95*E95</f>
        <v>0</v>
      </c>
      <c r="G95" s="343"/>
      <c r="H95" s="318">
        <f>D95*G95</f>
        <v>0</v>
      </c>
      <c r="I95" s="318">
        <f>F95+H95</f>
        <v>0</v>
      </c>
      <c r="J95" s="314"/>
      <c r="K95" s="314"/>
    </row>
    <row r="96" spans="1:11" ht="15">
      <c r="A96" s="327" t="s">
        <v>189</v>
      </c>
      <c r="B96" s="327" t="s">
        <v>820</v>
      </c>
      <c r="C96" s="327" t="s">
        <v>189</v>
      </c>
      <c r="D96" s="328"/>
      <c r="E96" s="329"/>
      <c r="F96" s="328"/>
      <c r="G96" s="329"/>
      <c r="H96" s="328"/>
      <c r="I96" s="328"/>
      <c r="J96" s="314"/>
      <c r="K96" s="314"/>
    </row>
    <row r="97" spans="1:11" ht="15">
      <c r="A97" s="317" t="s">
        <v>821</v>
      </c>
      <c r="B97" s="317" t="s">
        <v>822</v>
      </c>
      <c r="C97" s="317" t="s">
        <v>212</v>
      </c>
      <c r="D97" s="318">
        <v>5</v>
      </c>
      <c r="E97" s="343"/>
      <c r="F97" s="318">
        <f>D97*E97</f>
        <v>0</v>
      </c>
      <c r="G97" s="343"/>
      <c r="H97" s="318">
        <f>D97*G97</f>
        <v>0</v>
      </c>
      <c r="I97" s="318">
        <f>F97+H97</f>
        <v>0</v>
      </c>
      <c r="J97" s="314"/>
      <c r="K97" s="314"/>
    </row>
    <row r="98" spans="1:11" ht="15">
      <c r="A98" s="327" t="s">
        <v>189</v>
      </c>
      <c r="B98" s="327" t="s">
        <v>823</v>
      </c>
      <c r="C98" s="327" t="s">
        <v>189</v>
      </c>
      <c r="D98" s="328"/>
      <c r="E98" s="329"/>
      <c r="F98" s="328"/>
      <c r="G98" s="329"/>
      <c r="H98" s="328"/>
      <c r="I98" s="328"/>
      <c r="J98" s="314"/>
      <c r="K98" s="314"/>
    </row>
    <row r="99" spans="1:11" ht="15">
      <c r="A99" s="317" t="s">
        <v>824</v>
      </c>
      <c r="B99" s="317" t="s">
        <v>825</v>
      </c>
      <c r="C99" s="317" t="s">
        <v>212</v>
      </c>
      <c r="D99" s="318">
        <v>5</v>
      </c>
      <c r="E99" s="343"/>
      <c r="F99" s="318">
        <f>D99*E99</f>
        <v>0</v>
      </c>
      <c r="G99" s="343"/>
      <c r="H99" s="318">
        <f>D99*G99</f>
        <v>0</v>
      </c>
      <c r="I99" s="318">
        <f>F99+H99</f>
        <v>0</v>
      </c>
      <c r="J99" s="314"/>
      <c r="K99" s="314"/>
    </row>
    <row r="100" spans="1:11" ht="15">
      <c r="A100" s="327" t="s">
        <v>189</v>
      </c>
      <c r="B100" s="327" t="s">
        <v>826</v>
      </c>
      <c r="C100" s="327" t="s">
        <v>189</v>
      </c>
      <c r="D100" s="328"/>
      <c r="E100" s="329"/>
      <c r="F100" s="328"/>
      <c r="G100" s="329"/>
      <c r="H100" s="328"/>
      <c r="I100" s="328"/>
      <c r="J100" s="314"/>
      <c r="K100" s="314"/>
    </row>
    <row r="101" spans="1:11" ht="15">
      <c r="A101" s="317" t="s">
        <v>827</v>
      </c>
      <c r="B101" s="317" t="s">
        <v>828</v>
      </c>
      <c r="C101" s="317" t="s">
        <v>212</v>
      </c>
      <c r="D101" s="318">
        <v>125</v>
      </c>
      <c r="E101" s="343"/>
      <c r="F101" s="318">
        <f aca="true" t="shared" si="9" ref="F101:F106">D101*E101</f>
        <v>0</v>
      </c>
      <c r="G101" s="343"/>
      <c r="H101" s="318">
        <f aca="true" t="shared" si="10" ref="H101:H106">D101*G101</f>
        <v>0</v>
      </c>
      <c r="I101" s="318">
        <f aca="true" t="shared" si="11" ref="I101:I106">F101+H101</f>
        <v>0</v>
      </c>
      <c r="J101" s="314"/>
      <c r="K101" s="314"/>
    </row>
    <row r="102" spans="1:11" ht="15">
      <c r="A102" s="317" t="s">
        <v>829</v>
      </c>
      <c r="B102" s="317" t="s">
        <v>830</v>
      </c>
      <c r="C102" s="317" t="s">
        <v>212</v>
      </c>
      <c r="D102" s="318">
        <v>148</v>
      </c>
      <c r="E102" s="343"/>
      <c r="F102" s="318">
        <f t="shared" si="9"/>
        <v>0</v>
      </c>
      <c r="G102" s="343"/>
      <c r="H102" s="318">
        <f t="shared" si="10"/>
        <v>0</v>
      </c>
      <c r="I102" s="318">
        <f t="shared" si="11"/>
        <v>0</v>
      </c>
      <c r="J102" s="314"/>
      <c r="K102" s="314"/>
    </row>
    <row r="103" spans="1:11" ht="15">
      <c r="A103" s="317" t="s">
        <v>831</v>
      </c>
      <c r="B103" s="317" t="s">
        <v>832</v>
      </c>
      <c r="C103" s="317" t="s">
        <v>212</v>
      </c>
      <c r="D103" s="318">
        <v>17</v>
      </c>
      <c r="E103" s="343"/>
      <c r="F103" s="318">
        <f t="shared" si="9"/>
        <v>0</v>
      </c>
      <c r="G103" s="343"/>
      <c r="H103" s="318">
        <f t="shared" si="10"/>
        <v>0</v>
      </c>
      <c r="I103" s="318">
        <f t="shared" si="11"/>
        <v>0</v>
      </c>
      <c r="J103" s="314"/>
      <c r="K103" s="314"/>
    </row>
    <row r="104" spans="1:11" ht="15">
      <c r="A104" s="317" t="s">
        <v>833</v>
      </c>
      <c r="B104" s="317" t="s">
        <v>834</v>
      </c>
      <c r="C104" s="317" t="s">
        <v>212</v>
      </c>
      <c r="D104" s="318">
        <v>96</v>
      </c>
      <c r="E104" s="343"/>
      <c r="F104" s="318">
        <f t="shared" si="9"/>
        <v>0</v>
      </c>
      <c r="G104" s="343"/>
      <c r="H104" s="318">
        <f t="shared" si="10"/>
        <v>0</v>
      </c>
      <c r="I104" s="318">
        <f t="shared" si="11"/>
        <v>0</v>
      </c>
      <c r="J104" s="314"/>
      <c r="K104" s="314"/>
    </row>
    <row r="105" spans="1:11" ht="15">
      <c r="A105" s="317" t="s">
        <v>835</v>
      </c>
      <c r="B105" s="317" t="s">
        <v>836</v>
      </c>
      <c r="C105" s="317" t="s">
        <v>212</v>
      </c>
      <c r="D105" s="318">
        <v>120</v>
      </c>
      <c r="E105" s="343"/>
      <c r="F105" s="318">
        <f t="shared" si="9"/>
        <v>0</v>
      </c>
      <c r="G105" s="343"/>
      <c r="H105" s="318">
        <f t="shared" si="10"/>
        <v>0</v>
      </c>
      <c r="I105" s="318">
        <f t="shared" si="11"/>
        <v>0</v>
      </c>
      <c r="J105" s="314"/>
      <c r="K105" s="314"/>
    </row>
    <row r="106" spans="1:11" ht="15">
      <c r="A106" s="317" t="s">
        <v>837</v>
      </c>
      <c r="B106" s="317" t="s">
        <v>838</v>
      </c>
      <c r="C106" s="317" t="s">
        <v>212</v>
      </c>
      <c r="D106" s="318">
        <v>100</v>
      </c>
      <c r="E106" s="343"/>
      <c r="F106" s="318">
        <f t="shared" si="9"/>
        <v>0</v>
      </c>
      <c r="G106" s="343"/>
      <c r="H106" s="318">
        <f t="shared" si="10"/>
        <v>0</v>
      </c>
      <c r="I106" s="318">
        <f t="shared" si="11"/>
        <v>0</v>
      </c>
      <c r="J106" s="314"/>
      <c r="K106" s="314"/>
    </row>
    <row r="107" spans="1:11" ht="15">
      <c r="A107" s="327" t="s">
        <v>189</v>
      </c>
      <c r="B107" s="327" t="s">
        <v>839</v>
      </c>
      <c r="C107" s="327" t="s">
        <v>189</v>
      </c>
      <c r="D107" s="328"/>
      <c r="E107" s="329"/>
      <c r="F107" s="328"/>
      <c r="G107" s="329"/>
      <c r="H107" s="328"/>
      <c r="I107" s="328"/>
      <c r="J107" s="314"/>
      <c r="K107" s="314"/>
    </row>
    <row r="108" spans="1:11" ht="15">
      <c r="A108" s="317" t="s">
        <v>840</v>
      </c>
      <c r="B108" s="317" t="s">
        <v>841</v>
      </c>
      <c r="C108" s="317" t="s">
        <v>212</v>
      </c>
      <c r="D108" s="318">
        <v>12</v>
      </c>
      <c r="E108" s="343"/>
      <c r="F108" s="318">
        <f>D108*E108</f>
        <v>0</v>
      </c>
      <c r="G108" s="343"/>
      <c r="H108" s="318">
        <f>D108*G108</f>
        <v>0</v>
      </c>
      <c r="I108" s="318">
        <f>F108+H108</f>
        <v>0</v>
      </c>
      <c r="J108" s="314"/>
      <c r="K108" s="314"/>
    </row>
    <row r="109" spans="1:11" ht="15">
      <c r="A109" s="327" t="s">
        <v>189</v>
      </c>
      <c r="B109" s="327" t="s">
        <v>842</v>
      </c>
      <c r="C109" s="327" t="s">
        <v>189</v>
      </c>
      <c r="D109" s="328"/>
      <c r="E109" s="329"/>
      <c r="F109" s="328"/>
      <c r="G109" s="329"/>
      <c r="H109" s="328"/>
      <c r="I109" s="328"/>
      <c r="J109" s="314"/>
      <c r="K109" s="314"/>
    </row>
    <row r="110" spans="1:11" ht="15">
      <c r="A110" s="317" t="s">
        <v>843</v>
      </c>
      <c r="B110" s="317" t="s">
        <v>844</v>
      </c>
      <c r="C110" s="317" t="s">
        <v>212</v>
      </c>
      <c r="D110" s="318">
        <v>3</v>
      </c>
      <c r="E110" s="343"/>
      <c r="F110" s="318">
        <f>D110*E110</f>
        <v>0</v>
      </c>
      <c r="G110" s="343"/>
      <c r="H110" s="318">
        <f>D110*G110</f>
        <v>0</v>
      </c>
      <c r="I110" s="318">
        <f>F110+H110</f>
        <v>0</v>
      </c>
      <c r="J110" s="314"/>
      <c r="K110" s="314"/>
    </row>
    <row r="111" spans="1:11" ht="15">
      <c r="A111" s="327" t="s">
        <v>189</v>
      </c>
      <c r="B111" s="327" t="s">
        <v>845</v>
      </c>
      <c r="C111" s="327" t="s">
        <v>189</v>
      </c>
      <c r="D111" s="328"/>
      <c r="E111" s="329"/>
      <c r="F111" s="328"/>
      <c r="G111" s="329"/>
      <c r="H111" s="328"/>
      <c r="I111" s="328">
        <f>F111+H111</f>
        <v>0</v>
      </c>
      <c r="J111" s="314"/>
      <c r="K111" s="314"/>
    </row>
    <row r="112" spans="1:11" ht="15">
      <c r="A112" s="317" t="s">
        <v>846</v>
      </c>
      <c r="B112" s="317" t="s">
        <v>847</v>
      </c>
      <c r="C112" s="317" t="s">
        <v>212</v>
      </c>
      <c r="D112" s="318">
        <v>3</v>
      </c>
      <c r="E112" s="343"/>
      <c r="F112" s="318">
        <f>D112*E112</f>
        <v>0</v>
      </c>
      <c r="G112" s="343"/>
      <c r="H112" s="318">
        <f>D112*G112</f>
        <v>0</v>
      </c>
      <c r="I112" s="318">
        <f>F112+H112</f>
        <v>0</v>
      </c>
      <c r="J112" s="314"/>
      <c r="K112" s="314"/>
    </row>
    <row r="113" spans="1:11" ht="15">
      <c r="A113" s="317" t="s">
        <v>848</v>
      </c>
      <c r="B113" s="317" t="s">
        <v>849</v>
      </c>
      <c r="C113" s="317" t="s">
        <v>212</v>
      </c>
      <c r="D113" s="318">
        <v>2</v>
      </c>
      <c r="E113" s="343"/>
      <c r="F113" s="318">
        <f>D113*E113</f>
        <v>0</v>
      </c>
      <c r="G113" s="343"/>
      <c r="H113" s="318">
        <f>D113*G113</f>
        <v>0</v>
      </c>
      <c r="I113" s="318">
        <f>F113+H113</f>
        <v>0</v>
      </c>
      <c r="J113" s="314"/>
      <c r="K113" s="314"/>
    </row>
    <row r="114" spans="1:11" ht="15">
      <c r="A114" s="327" t="s">
        <v>189</v>
      </c>
      <c r="B114" s="327" t="s">
        <v>850</v>
      </c>
      <c r="C114" s="327" t="s">
        <v>189</v>
      </c>
      <c r="D114" s="328"/>
      <c r="E114" s="329"/>
      <c r="F114" s="328"/>
      <c r="G114" s="329"/>
      <c r="H114" s="328"/>
      <c r="I114" s="328"/>
      <c r="J114" s="314"/>
      <c r="K114" s="314"/>
    </row>
    <row r="115" spans="1:11" ht="15">
      <c r="A115" s="317" t="s">
        <v>851</v>
      </c>
      <c r="B115" s="317" t="s">
        <v>852</v>
      </c>
      <c r="C115" s="317" t="s">
        <v>212</v>
      </c>
      <c r="D115" s="318">
        <v>1</v>
      </c>
      <c r="E115" s="332">
        <v>0</v>
      </c>
      <c r="F115" s="318">
        <f>D115*E115</f>
        <v>0</v>
      </c>
      <c r="G115" s="343"/>
      <c r="H115" s="318">
        <f>D115*G115</f>
        <v>0</v>
      </c>
      <c r="I115" s="318">
        <f>F115+H115</f>
        <v>0</v>
      </c>
      <c r="J115" s="314"/>
      <c r="K115" s="314"/>
    </row>
    <row r="116" spans="1:11" ht="15">
      <c r="A116" s="317" t="s">
        <v>853</v>
      </c>
      <c r="B116" s="317" t="s">
        <v>854</v>
      </c>
      <c r="C116" s="317" t="s">
        <v>212</v>
      </c>
      <c r="D116" s="318">
        <v>5</v>
      </c>
      <c r="E116" s="332">
        <v>0</v>
      </c>
      <c r="F116" s="318">
        <f>D116*E116</f>
        <v>0</v>
      </c>
      <c r="G116" s="343"/>
      <c r="H116" s="318">
        <f>D116*G116</f>
        <v>0</v>
      </c>
      <c r="I116" s="318">
        <f>F116+H116</f>
        <v>0</v>
      </c>
      <c r="J116" s="314"/>
      <c r="K116" s="314"/>
    </row>
    <row r="117" spans="1:11" ht="15">
      <c r="A117" s="327" t="s">
        <v>189</v>
      </c>
      <c r="B117" s="327" t="s">
        <v>855</v>
      </c>
      <c r="C117" s="327" t="s">
        <v>189</v>
      </c>
      <c r="D117" s="328"/>
      <c r="E117" s="329"/>
      <c r="F117" s="328"/>
      <c r="G117" s="329"/>
      <c r="H117" s="328"/>
      <c r="I117" s="328"/>
      <c r="J117" s="314"/>
      <c r="K117" s="314"/>
    </row>
    <row r="118" spans="1:11" ht="15">
      <c r="A118" s="317" t="s">
        <v>856</v>
      </c>
      <c r="B118" s="317" t="s">
        <v>857</v>
      </c>
      <c r="C118" s="317" t="s">
        <v>858</v>
      </c>
      <c r="D118" s="318">
        <v>30</v>
      </c>
      <c r="E118" s="343"/>
      <c r="F118" s="318">
        <f>D118*E118</f>
        <v>0</v>
      </c>
      <c r="G118" s="343"/>
      <c r="H118" s="318">
        <f>D118*G118</f>
        <v>0</v>
      </c>
      <c r="I118" s="318">
        <f>F118+H118</f>
        <v>0</v>
      </c>
      <c r="J118" s="314"/>
      <c r="K118" s="314"/>
    </row>
    <row r="119" spans="1:11" ht="15">
      <c r="A119" s="327" t="s">
        <v>189</v>
      </c>
      <c r="B119" s="327" t="s">
        <v>859</v>
      </c>
      <c r="C119" s="327" t="s">
        <v>189</v>
      </c>
      <c r="D119" s="328"/>
      <c r="E119" s="329"/>
      <c r="F119" s="328"/>
      <c r="G119" s="329"/>
      <c r="H119" s="328"/>
      <c r="I119" s="328"/>
      <c r="J119" s="314"/>
      <c r="K119" s="314"/>
    </row>
    <row r="120" spans="1:11" ht="15">
      <c r="A120" s="317" t="s">
        <v>860</v>
      </c>
      <c r="B120" s="317" t="s">
        <v>861</v>
      </c>
      <c r="C120" s="317" t="s">
        <v>218</v>
      </c>
      <c r="D120" s="318">
        <v>20</v>
      </c>
      <c r="E120" s="332">
        <v>0</v>
      </c>
      <c r="F120" s="318">
        <f>D120*E120</f>
        <v>0</v>
      </c>
      <c r="G120" s="343"/>
      <c r="H120" s="318">
        <f>D120*G120</f>
        <v>0</v>
      </c>
      <c r="I120" s="318">
        <f>F120+H120</f>
        <v>0</v>
      </c>
      <c r="J120" s="314"/>
      <c r="K120" s="314"/>
    </row>
    <row r="121" spans="1:11" ht="15">
      <c r="A121" s="334" t="s">
        <v>189</v>
      </c>
      <c r="B121" s="334" t="s">
        <v>862</v>
      </c>
      <c r="C121" s="334" t="s">
        <v>189</v>
      </c>
      <c r="D121" s="335"/>
      <c r="E121" s="336"/>
      <c r="F121" s="335"/>
      <c r="G121" s="336"/>
      <c r="H121" s="335"/>
      <c r="I121" s="335"/>
      <c r="J121" s="314"/>
      <c r="K121" s="314"/>
    </row>
    <row r="122" spans="1:11" ht="15">
      <c r="A122" s="317" t="s">
        <v>863</v>
      </c>
      <c r="B122" s="317" t="s">
        <v>864</v>
      </c>
      <c r="C122" s="317" t="s">
        <v>218</v>
      </c>
      <c r="D122" s="318">
        <v>22</v>
      </c>
      <c r="E122" s="332">
        <v>0</v>
      </c>
      <c r="F122" s="318">
        <f>D122*E122</f>
        <v>0</v>
      </c>
      <c r="G122" s="343"/>
      <c r="H122" s="318">
        <f>D122*G122</f>
        <v>0</v>
      </c>
      <c r="I122" s="318">
        <f>F122+H122</f>
        <v>0</v>
      </c>
      <c r="J122" s="314"/>
      <c r="K122" s="314"/>
    </row>
    <row r="123" spans="1:11" ht="15">
      <c r="A123" s="317" t="s">
        <v>865</v>
      </c>
      <c r="B123" s="317" t="s">
        <v>866</v>
      </c>
      <c r="C123" s="317" t="s">
        <v>218</v>
      </c>
      <c r="D123" s="318">
        <v>16</v>
      </c>
      <c r="E123" s="332">
        <v>0</v>
      </c>
      <c r="F123" s="318">
        <f>D123*E123</f>
        <v>0</v>
      </c>
      <c r="G123" s="343"/>
      <c r="H123" s="318">
        <f>D123*G123</f>
        <v>0</v>
      </c>
      <c r="I123" s="318">
        <f>F123+H123</f>
        <v>0</v>
      </c>
      <c r="J123" s="314"/>
      <c r="K123" s="314"/>
    </row>
    <row r="124" spans="1:11" ht="15">
      <c r="A124" s="334" t="s">
        <v>189</v>
      </c>
      <c r="B124" s="334" t="s">
        <v>867</v>
      </c>
      <c r="C124" s="334" t="s">
        <v>189</v>
      </c>
      <c r="D124" s="335"/>
      <c r="E124" s="336"/>
      <c r="F124" s="335"/>
      <c r="G124" s="336"/>
      <c r="H124" s="335"/>
      <c r="I124" s="335"/>
      <c r="J124" s="314"/>
      <c r="K124" s="314"/>
    </row>
    <row r="125" spans="1:11" ht="15">
      <c r="A125" s="317" t="s">
        <v>868</v>
      </c>
      <c r="B125" s="317" t="s">
        <v>869</v>
      </c>
      <c r="C125" s="317" t="s">
        <v>218</v>
      </c>
      <c r="D125" s="318">
        <v>16</v>
      </c>
      <c r="E125" s="332">
        <v>0</v>
      </c>
      <c r="F125" s="318">
        <f aca="true" t="shared" si="12" ref="F125:F130">D125*E125</f>
        <v>0</v>
      </c>
      <c r="G125" s="343"/>
      <c r="H125" s="318">
        <f aca="true" t="shared" si="13" ref="H125:H130">D125*G125</f>
        <v>0</v>
      </c>
      <c r="I125" s="318">
        <f aca="true" t="shared" si="14" ref="I125:I130">F125+H125</f>
        <v>0</v>
      </c>
      <c r="J125" s="314"/>
      <c r="K125" s="314"/>
    </row>
    <row r="126" spans="1:11" ht="15">
      <c r="A126" s="317" t="s">
        <v>870</v>
      </c>
      <c r="B126" s="317" t="s">
        <v>871</v>
      </c>
      <c r="C126" s="317" t="s">
        <v>218</v>
      </c>
      <c r="D126" s="318">
        <v>20</v>
      </c>
      <c r="E126" s="332">
        <v>0</v>
      </c>
      <c r="F126" s="318">
        <f t="shared" si="12"/>
        <v>0</v>
      </c>
      <c r="G126" s="343"/>
      <c r="H126" s="318">
        <f t="shared" si="13"/>
        <v>0</v>
      </c>
      <c r="I126" s="318">
        <f t="shared" si="14"/>
        <v>0</v>
      </c>
      <c r="J126" s="314"/>
      <c r="K126" s="314"/>
    </row>
    <row r="127" spans="1:11" ht="15">
      <c r="A127" s="317" t="s">
        <v>872</v>
      </c>
      <c r="B127" s="317" t="s">
        <v>873</v>
      </c>
      <c r="C127" s="317" t="s">
        <v>218</v>
      </c>
      <c r="D127" s="318">
        <v>45</v>
      </c>
      <c r="E127" s="332">
        <v>0</v>
      </c>
      <c r="F127" s="318">
        <f t="shared" si="12"/>
        <v>0</v>
      </c>
      <c r="G127" s="343"/>
      <c r="H127" s="318">
        <f t="shared" si="13"/>
        <v>0</v>
      </c>
      <c r="I127" s="318">
        <f t="shared" si="14"/>
        <v>0</v>
      </c>
      <c r="J127" s="314"/>
      <c r="K127" s="314"/>
    </row>
    <row r="128" spans="1:11" ht="15">
      <c r="A128" s="317" t="s">
        <v>874</v>
      </c>
      <c r="B128" s="317" t="s">
        <v>875</v>
      </c>
      <c r="C128" s="317" t="s">
        <v>218</v>
      </c>
      <c r="D128" s="318">
        <v>10</v>
      </c>
      <c r="E128" s="332">
        <v>0</v>
      </c>
      <c r="F128" s="318">
        <f t="shared" si="12"/>
        <v>0</v>
      </c>
      <c r="G128" s="343"/>
      <c r="H128" s="318">
        <f t="shared" si="13"/>
        <v>0</v>
      </c>
      <c r="I128" s="318">
        <f t="shared" si="14"/>
        <v>0</v>
      </c>
      <c r="J128" s="314"/>
      <c r="K128" s="314"/>
    </row>
    <row r="129" spans="1:11" ht="15">
      <c r="A129" s="317" t="s">
        <v>876</v>
      </c>
      <c r="B129" s="317" t="s">
        <v>877</v>
      </c>
      <c r="C129" s="317" t="s">
        <v>218</v>
      </c>
      <c r="D129" s="318">
        <v>8</v>
      </c>
      <c r="E129" s="332">
        <v>0</v>
      </c>
      <c r="F129" s="318">
        <f t="shared" si="12"/>
        <v>0</v>
      </c>
      <c r="G129" s="343"/>
      <c r="H129" s="318">
        <f t="shared" si="13"/>
        <v>0</v>
      </c>
      <c r="I129" s="318">
        <f t="shared" si="14"/>
        <v>0</v>
      </c>
      <c r="J129" s="314"/>
      <c r="K129" s="314"/>
    </row>
    <row r="130" spans="1:11" ht="15">
      <c r="A130" s="317" t="s">
        <v>878</v>
      </c>
      <c r="B130" s="317" t="s">
        <v>879</v>
      </c>
      <c r="C130" s="317" t="s">
        <v>218</v>
      </c>
      <c r="D130" s="318">
        <v>21</v>
      </c>
      <c r="E130" s="332">
        <v>0</v>
      </c>
      <c r="F130" s="318">
        <f t="shared" si="12"/>
        <v>0</v>
      </c>
      <c r="G130" s="343"/>
      <c r="H130" s="318">
        <f t="shared" si="13"/>
        <v>0</v>
      </c>
      <c r="I130" s="318">
        <f t="shared" si="14"/>
        <v>0</v>
      </c>
      <c r="J130" s="314"/>
      <c r="K130" s="314"/>
    </row>
    <row r="131" spans="1:11" ht="15">
      <c r="A131" s="327" t="s">
        <v>189</v>
      </c>
      <c r="B131" s="327" t="s">
        <v>880</v>
      </c>
      <c r="C131" s="327" t="s">
        <v>189</v>
      </c>
      <c r="D131" s="328"/>
      <c r="E131" s="329"/>
      <c r="F131" s="328"/>
      <c r="G131" s="329"/>
      <c r="H131" s="328"/>
      <c r="I131" s="328"/>
      <c r="J131" s="314"/>
      <c r="K131" s="314"/>
    </row>
    <row r="132" spans="1:11" ht="15">
      <c r="A132" s="317" t="s">
        <v>881</v>
      </c>
      <c r="B132" s="317" t="s">
        <v>882</v>
      </c>
      <c r="C132" s="317" t="s">
        <v>218</v>
      </c>
      <c r="D132" s="318">
        <v>16</v>
      </c>
      <c r="E132" s="332">
        <v>0</v>
      </c>
      <c r="F132" s="318">
        <f>D132*E132</f>
        <v>0</v>
      </c>
      <c r="G132" s="343"/>
      <c r="H132" s="318">
        <f>D132*G132</f>
        <v>0</v>
      </c>
      <c r="I132" s="318">
        <f>F132+H132</f>
        <v>0</v>
      </c>
      <c r="J132" s="314"/>
      <c r="K132" s="314"/>
    </row>
    <row r="133" spans="1:11" ht="15">
      <c r="A133" s="327" t="s">
        <v>189</v>
      </c>
      <c r="B133" s="327" t="s">
        <v>883</v>
      </c>
      <c r="C133" s="327" t="s">
        <v>189</v>
      </c>
      <c r="D133" s="328"/>
      <c r="E133" s="329"/>
      <c r="F133" s="328"/>
      <c r="G133" s="329"/>
      <c r="H133" s="328"/>
      <c r="I133" s="328"/>
      <c r="J133" s="314"/>
      <c r="K133" s="314"/>
    </row>
    <row r="134" spans="1:11" ht="15">
      <c r="A134" s="317" t="s">
        <v>884</v>
      </c>
      <c r="B134" s="317" t="s">
        <v>885</v>
      </c>
      <c r="C134" s="317" t="s">
        <v>218</v>
      </c>
      <c r="D134" s="318">
        <v>2</v>
      </c>
      <c r="E134" s="332">
        <v>0</v>
      </c>
      <c r="F134" s="318">
        <f>D134*E134</f>
        <v>0</v>
      </c>
      <c r="G134" s="343"/>
      <c r="H134" s="318">
        <f>D134*G134</f>
        <v>0</v>
      </c>
      <c r="I134" s="318">
        <f>F134+H134</f>
        <v>0</v>
      </c>
      <c r="J134" s="314"/>
      <c r="K134" s="314"/>
    </row>
    <row r="135" spans="1:11" ht="15">
      <c r="A135" s="317" t="s">
        <v>886</v>
      </c>
      <c r="B135" s="317" t="s">
        <v>887</v>
      </c>
      <c r="C135" s="317" t="s">
        <v>218</v>
      </c>
      <c r="D135" s="318">
        <v>14</v>
      </c>
      <c r="E135" s="332">
        <v>0</v>
      </c>
      <c r="F135" s="318">
        <f>D135*E135</f>
        <v>0</v>
      </c>
      <c r="G135" s="343"/>
      <c r="H135" s="318">
        <f>D135*G135</f>
        <v>0</v>
      </c>
      <c r="I135" s="318">
        <f>F135+H135</f>
        <v>0</v>
      </c>
      <c r="J135" s="314"/>
      <c r="K135" s="314"/>
    </row>
    <row r="136" spans="1:11" ht="15">
      <c r="A136" s="327" t="s">
        <v>189</v>
      </c>
      <c r="B136" s="327" t="s">
        <v>888</v>
      </c>
      <c r="C136" s="327" t="s">
        <v>189</v>
      </c>
      <c r="D136" s="328"/>
      <c r="E136" s="329"/>
      <c r="F136" s="328"/>
      <c r="G136" s="329"/>
      <c r="H136" s="328"/>
      <c r="I136" s="328"/>
      <c r="J136" s="314"/>
      <c r="K136" s="314"/>
    </row>
    <row r="137" spans="1:11" ht="15">
      <c r="A137" s="327" t="s">
        <v>189</v>
      </c>
      <c r="B137" s="327" t="s">
        <v>889</v>
      </c>
      <c r="C137" s="327" t="s">
        <v>189</v>
      </c>
      <c r="D137" s="328"/>
      <c r="E137" s="329"/>
      <c r="F137" s="328"/>
      <c r="G137" s="329"/>
      <c r="H137" s="328"/>
      <c r="I137" s="328"/>
      <c r="J137" s="314"/>
      <c r="K137" s="314"/>
    </row>
    <row r="138" spans="1:11" ht="15">
      <c r="A138" s="327" t="s">
        <v>189</v>
      </c>
      <c r="B138" s="327" t="s">
        <v>890</v>
      </c>
      <c r="C138" s="327" t="s">
        <v>189</v>
      </c>
      <c r="D138" s="328"/>
      <c r="E138" s="329"/>
      <c r="F138" s="328"/>
      <c r="G138" s="329"/>
      <c r="H138" s="328"/>
      <c r="I138" s="328"/>
      <c r="J138" s="314"/>
      <c r="K138" s="314"/>
    </row>
    <row r="139" spans="1:11" ht="15">
      <c r="A139" s="317" t="s">
        <v>891</v>
      </c>
      <c r="B139" s="317" t="s">
        <v>892</v>
      </c>
      <c r="C139" s="317" t="s">
        <v>189</v>
      </c>
      <c r="D139" s="318"/>
      <c r="E139" s="332"/>
      <c r="F139" s="318">
        <f>L3+'A-EL-Parametry'!B33/100*F120+'A-EL-Parametry'!B33/100*F122+'A-EL-Parametry'!B33/100*F123+'A-EL-Parametry'!B33/100*F125+'A-EL-Parametry'!B33/100*F126+'A-EL-Parametry'!B33/100*F127+'A-EL-Parametry'!B33/100*F128+'A-EL-Parametry'!B33/100*F129+'A-EL-Parametry'!B33/100*F130+'A-EL-Parametry'!B33/100*F132+'A-EL-Parametry'!B33/100*F134+'A-EL-Parametry'!B33/100*F135</f>
        <v>0</v>
      </c>
      <c r="G139" s="332"/>
      <c r="H139" s="318"/>
      <c r="I139" s="318">
        <f>F139+H139</f>
        <v>0</v>
      </c>
      <c r="J139" s="314"/>
      <c r="K139" s="314"/>
    </row>
    <row r="140" spans="1:11" ht="15">
      <c r="A140" s="321" t="s">
        <v>189</v>
      </c>
      <c r="B140" s="321" t="s">
        <v>893</v>
      </c>
      <c r="C140" s="321" t="s">
        <v>189</v>
      </c>
      <c r="D140" s="322"/>
      <c r="E140" s="331"/>
      <c r="F140" s="322">
        <f>SUM(F21:F25,F27:F139)</f>
        <v>0</v>
      </c>
      <c r="G140" s="331"/>
      <c r="H140" s="322">
        <f>SUM(H21:H25,H27:H139)</f>
        <v>0</v>
      </c>
      <c r="I140" s="322">
        <f>SUM(I21:I25,I27:I139)</f>
        <v>0</v>
      </c>
      <c r="J140" s="314"/>
      <c r="K140" s="314"/>
    </row>
    <row r="141" spans="1:11" ht="15">
      <c r="A141" s="321" t="s">
        <v>189</v>
      </c>
      <c r="B141" s="321" t="s">
        <v>658</v>
      </c>
      <c r="C141" s="321" t="s">
        <v>189</v>
      </c>
      <c r="D141" s="322"/>
      <c r="E141" s="331"/>
      <c r="F141" s="322"/>
      <c r="G141" s="331"/>
      <c r="H141" s="322"/>
      <c r="I141" s="322"/>
      <c r="J141" s="314"/>
      <c r="K141" s="314"/>
    </row>
    <row r="142" spans="1:11" ht="15">
      <c r="A142" s="327" t="s">
        <v>189</v>
      </c>
      <c r="B142" s="327" t="s">
        <v>894</v>
      </c>
      <c r="C142" s="327" t="s">
        <v>189</v>
      </c>
      <c r="D142" s="328"/>
      <c r="E142" s="329"/>
      <c r="F142" s="328"/>
      <c r="G142" s="329"/>
      <c r="H142" s="328"/>
      <c r="I142" s="328"/>
      <c r="J142" s="314"/>
      <c r="K142" s="314"/>
    </row>
    <row r="143" spans="1:11" ht="15">
      <c r="A143" s="317" t="s">
        <v>895</v>
      </c>
      <c r="B143" s="317" t="s">
        <v>896</v>
      </c>
      <c r="C143" s="317" t="s">
        <v>858</v>
      </c>
      <c r="D143" s="318">
        <v>200</v>
      </c>
      <c r="E143" s="343"/>
      <c r="F143" s="318">
        <f>D143*E143</f>
        <v>0</v>
      </c>
      <c r="G143" s="332">
        <v>0</v>
      </c>
      <c r="H143" s="318">
        <f>D143*G143</f>
        <v>0</v>
      </c>
      <c r="I143" s="318">
        <f>F143+H143</f>
        <v>0</v>
      </c>
      <c r="J143" s="314"/>
      <c r="K143" s="314"/>
    </row>
    <row r="144" spans="1:11" ht="15">
      <c r="A144" s="327" t="s">
        <v>189</v>
      </c>
      <c r="B144" s="327" t="s">
        <v>897</v>
      </c>
      <c r="C144" s="327" t="s">
        <v>189</v>
      </c>
      <c r="D144" s="328"/>
      <c r="E144" s="329"/>
      <c r="F144" s="328"/>
      <c r="G144" s="329"/>
      <c r="H144" s="328"/>
      <c r="I144" s="328"/>
      <c r="J144" s="314"/>
      <c r="K144" s="314"/>
    </row>
    <row r="145" spans="1:11" ht="15">
      <c r="A145" s="317" t="s">
        <v>178</v>
      </c>
      <c r="B145" s="317" t="s">
        <v>898</v>
      </c>
      <c r="C145" s="317" t="s">
        <v>212</v>
      </c>
      <c r="D145" s="318">
        <v>6</v>
      </c>
      <c r="E145" s="343"/>
      <c r="F145" s="318">
        <f>D145*E145</f>
        <v>0</v>
      </c>
      <c r="G145" s="332">
        <v>0</v>
      </c>
      <c r="H145" s="318">
        <f>D145*G145</f>
        <v>0</v>
      </c>
      <c r="I145" s="318">
        <f>F145+H145</f>
        <v>0</v>
      </c>
      <c r="J145" s="314"/>
      <c r="K145" s="314"/>
    </row>
    <row r="146" spans="1:11" ht="15">
      <c r="A146" s="317" t="s">
        <v>200</v>
      </c>
      <c r="B146" s="317" t="s">
        <v>899</v>
      </c>
      <c r="C146" s="317" t="s">
        <v>212</v>
      </c>
      <c r="D146" s="318">
        <v>12</v>
      </c>
      <c r="E146" s="343"/>
      <c r="F146" s="318">
        <f>D146*E146</f>
        <v>0</v>
      </c>
      <c r="G146" s="332">
        <v>0</v>
      </c>
      <c r="H146" s="318">
        <f>D146*G146</f>
        <v>0</v>
      </c>
      <c r="I146" s="318">
        <f>F146+H146</f>
        <v>0</v>
      </c>
      <c r="J146" s="314"/>
      <c r="K146" s="314"/>
    </row>
    <row r="147" spans="1:11" ht="15">
      <c r="A147" s="327" t="s">
        <v>189</v>
      </c>
      <c r="B147" s="327" t="s">
        <v>900</v>
      </c>
      <c r="C147" s="327" t="s">
        <v>189</v>
      </c>
      <c r="D147" s="328"/>
      <c r="E147" s="329"/>
      <c r="F147" s="328"/>
      <c r="G147" s="329"/>
      <c r="H147" s="328"/>
      <c r="I147" s="328"/>
      <c r="J147" s="314"/>
      <c r="K147" s="314"/>
    </row>
    <row r="148" spans="1:11" ht="15">
      <c r="A148" s="317" t="s">
        <v>219</v>
      </c>
      <c r="B148" s="317" t="s">
        <v>901</v>
      </c>
      <c r="C148" s="317" t="s">
        <v>212</v>
      </c>
      <c r="D148" s="318">
        <v>7</v>
      </c>
      <c r="E148" s="343"/>
      <c r="F148" s="318">
        <f>D148*E148</f>
        <v>0</v>
      </c>
      <c r="G148" s="332">
        <v>0</v>
      </c>
      <c r="H148" s="318">
        <f>D148*G148</f>
        <v>0</v>
      </c>
      <c r="I148" s="318">
        <f>F148+H148</f>
        <v>0</v>
      </c>
      <c r="J148" s="314"/>
      <c r="K148" s="314"/>
    </row>
    <row r="149" spans="1:11" ht="15">
      <c r="A149" s="327" t="s">
        <v>189</v>
      </c>
      <c r="B149" s="327" t="s">
        <v>902</v>
      </c>
      <c r="C149" s="327" t="s">
        <v>189</v>
      </c>
      <c r="D149" s="328"/>
      <c r="E149" s="329"/>
      <c r="F149" s="328"/>
      <c r="G149" s="329"/>
      <c r="H149" s="328"/>
      <c r="I149" s="328"/>
      <c r="J149" s="314"/>
      <c r="K149" s="314"/>
    </row>
    <row r="150" spans="1:11" ht="15">
      <c r="A150" s="317" t="s">
        <v>903</v>
      </c>
      <c r="B150" s="317" t="s">
        <v>904</v>
      </c>
      <c r="C150" s="317" t="s">
        <v>212</v>
      </c>
      <c r="D150" s="318">
        <v>8</v>
      </c>
      <c r="E150" s="343"/>
      <c r="F150" s="318">
        <f>D150*E150</f>
        <v>0</v>
      </c>
      <c r="G150" s="332">
        <v>0</v>
      </c>
      <c r="H150" s="318">
        <f>D150*G150</f>
        <v>0</v>
      </c>
      <c r="I150" s="318">
        <f>F150+H150</f>
        <v>0</v>
      </c>
      <c r="J150" s="314"/>
      <c r="K150" s="314"/>
    </row>
    <row r="151" spans="1:11" ht="15">
      <c r="A151" s="327" t="s">
        <v>189</v>
      </c>
      <c r="B151" s="327" t="s">
        <v>905</v>
      </c>
      <c r="C151" s="327" t="s">
        <v>189</v>
      </c>
      <c r="D151" s="328"/>
      <c r="E151" s="329"/>
      <c r="F151" s="328"/>
      <c r="G151" s="329"/>
      <c r="H151" s="328"/>
      <c r="I151" s="328"/>
      <c r="J151" s="314"/>
      <c r="K151" s="314"/>
    </row>
    <row r="152" spans="1:11" ht="15">
      <c r="A152" s="317" t="s">
        <v>906</v>
      </c>
      <c r="B152" s="317" t="s">
        <v>907</v>
      </c>
      <c r="C152" s="317" t="s">
        <v>212</v>
      </c>
      <c r="D152" s="318">
        <v>1</v>
      </c>
      <c r="E152" s="343"/>
      <c r="F152" s="318">
        <f>D152*E152</f>
        <v>0</v>
      </c>
      <c r="G152" s="332">
        <v>0</v>
      </c>
      <c r="H152" s="318">
        <f>D152*G152</f>
        <v>0</v>
      </c>
      <c r="I152" s="318">
        <f>F152+H152</f>
        <v>0</v>
      </c>
      <c r="J152" s="314"/>
      <c r="K152" s="314"/>
    </row>
    <row r="153" spans="1:11" ht="15">
      <c r="A153" s="317" t="s">
        <v>248</v>
      </c>
      <c r="B153" s="317" t="s">
        <v>908</v>
      </c>
      <c r="C153" s="317" t="s">
        <v>212</v>
      </c>
      <c r="D153" s="318">
        <v>5</v>
      </c>
      <c r="E153" s="343"/>
      <c r="F153" s="318">
        <f>D153*E153</f>
        <v>0</v>
      </c>
      <c r="G153" s="332">
        <v>0</v>
      </c>
      <c r="H153" s="318">
        <f>D153*G153</f>
        <v>0</v>
      </c>
      <c r="I153" s="318">
        <f>F153+H153</f>
        <v>0</v>
      </c>
      <c r="J153" s="314"/>
      <c r="K153" s="314"/>
    </row>
    <row r="154" spans="1:11" ht="15">
      <c r="A154" s="327" t="s">
        <v>189</v>
      </c>
      <c r="B154" s="327" t="s">
        <v>909</v>
      </c>
      <c r="C154" s="327" t="s">
        <v>189</v>
      </c>
      <c r="D154" s="328"/>
      <c r="E154" s="329"/>
      <c r="F154" s="328"/>
      <c r="G154" s="329"/>
      <c r="H154" s="328"/>
      <c r="I154" s="328"/>
      <c r="J154" s="314"/>
      <c r="K154" s="314"/>
    </row>
    <row r="155" spans="1:11" ht="15">
      <c r="A155" s="317" t="s">
        <v>910</v>
      </c>
      <c r="B155" s="317" t="s">
        <v>911</v>
      </c>
      <c r="C155" s="317" t="s">
        <v>143</v>
      </c>
      <c r="D155" s="318">
        <v>14</v>
      </c>
      <c r="E155" s="343"/>
      <c r="F155" s="318">
        <f>D155*E155</f>
        <v>0</v>
      </c>
      <c r="G155" s="332">
        <v>0</v>
      </c>
      <c r="H155" s="318">
        <f>D155*G155</f>
        <v>0</v>
      </c>
      <c r="I155" s="318">
        <f>F155+H155</f>
        <v>0</v>
      </c>
      <c r="J155" s="314"/>
      <c r="K155" s="314"/>
    </row>
    <row r="156" spans="1:11" ht="15">
      <c r="A156" s="317" t="s">
        <v>912</v>
      </c>
      <c r="B156" s="317" t="s">
        <v>913</v>
      </c>
      <c r="C156" s="317" t="s">
        <v>858</v>
      </c>
      <c r="D156" s="318">
        <v>2</v>
      </c>
      <c r="E156" s="343"/>
      <c r="F156" s="318">
        <f>D156*E156</f>
        <v>0</v>
      </c>
      <c r="G156" s="332">
        <v>0</v>
      </c>
      <c r="H156" s="318">
        <f>D156*G156</f>
        <v>0</v>
      </c>
      <c r="I156" s="318">
        <f>F156+H156</f>
        <v>0</v>
      </c>
      <c r="J156" s="314"/>
      <c r="K156" s="314"/>
    </row>
    <row r="157" spans="1:11" ht="15">
      <c r="A157" s="327" t="s">
        <v>189</v>
      </c>
      <c r="B157" s="327" t="s">
        <v>914</v>
      </c>
      <c r="C157" s="327" t="s">
        <v>189</v>
      </c>
      <c r="D157" s="328"/>
      <c r="E157" s="329"/>
      <c r="F157" s="328"/>
      <c r="G157" s="329"/>
      <c r="H157" s="328"/>
      <c r="I157" s="328"/>
      <c r="J157" s="314"/>
      <c r="K157" s="314"/>
    </row>
    <row r="158" spans="1:11" ht="15">
      <c r="A158" s="317" t="s">
        <v>915</v>
      </c>
      <c r="B158" s="317" t="s">
        <v>916</v>
      </c>
      <c r="C158" s="317" t="s">
        <v>212</v>
      </c>
      <c r="D158" s="318">
        <v>1</v>
      </c>
      <c r="E158" s="343"/>
      <c r="F158" s="318">
        <f>D158*E158</f>
        <v>0</v>
      </c>
      <c r="G158" s="332">
        <v>0</v>
      </c>
      <c r="H158" s="318">
        <f>D158*G158</f>
        <v>0</v>
      </c>
      <c r="I158" s="318">
        <f>F158+H158</f>
        <v>0</v>
      </c>
      <c r="J158" s="314"/>
      <c r="K158" s="314"/>
    </row>
    <row r="159" spans="1:11" ht="15">
      <c r="A159" s="327" t="s">
        <v>189</v>
      </c>
      <c r="B159" s="327" t="s">
        <v>917</v>
      </c>
      <c r="C159" s="327" t="s">
        <v>189</v>
      </c>
      <c r="D159" s="328"/>
      <c r="E159" s="329"/>
      <c r="F159" s="328"/>
      <c r="G159" s="329"/>
      <c r="H159" s="328"/>
      <c r="I159" s="328"/>
      <c r="J159" s="314"/>
      <c r="K159" s="314"/>
    </row>
    <row r="160" spans="1:11" ht="15">
      <c r="A160" s="317" t="s">
        <v>918</v>
      </c>
      <c r="B160" s="317" t="s">
        <v>919</v>
      </c>
      <c r="C160" s="317" t="s">
        <v>858</v>
      </c>
      <c r="D160" s="318">
        <v>558</v>
      </c>
      <c r="E160" s="343"/>
      <c r="F160" s="318">
        <f>D160*E160</f>
        <v>0</v>
      </c>
      <c r="G160" s="332">
        <v>0</v>
      </c>
      <c r="H160" s="318">
        <f>D160*G160</f>
        <v>0</v>
      </c>
      <c r="I160" s="318">
        <f>F160+H160</f>
        <v>0</v>
      </c>
      <c r="J160" s="314"/>
      <c r="K160" s="314"/>
    </row>
    <row r="161" spans="1:11" ht="15">
      <c r="A161" s="321" t="s">
        <v>189</v>
      </c>
      <c r="B161" s="321" t="s">
        <v>920</v>
      </c>
      <c r="C161" s="321" t="s">
        <v>189</v>
      </c>
      <c r="D161" s="322"/>
      <c r="E161" s="331"/>
      <c r="F161" s="322">
        <f>SUM(F142:F160)</f>
        <v>0</v>
      </c>
      <c r="G161" s="331"/>
      <c r="H161" s="322">
        <f>SUM(H142:H160)</f>
        <v>0</v>
      </c>
      <c r="I161" s="322">
        <f>SUM(I142:I160)</f>
        <v>0</v>
      </c>
      <c r="J161" s="314"/>
      <c r="K161" s="314"/>
    </row>
  </sheetData>
  <sheetProtection algorithmName="SHA-512" hashValue="MxX5E2yykvAOYRX9gtq9hWjadZaqT25YFYbxP3ztRZ5TOg8Ka/y+yX/myCSS2jwvEJBLfa/+mqtoWqyxfLTUvQ==" saltValue="Rk0j8aB9OmhmCNjq0JckQA==" spinCount="100000" sheet="1" objects="1" scenarios="1" formatCells="0" formatColumns="0" formatRows="0"/>
  <printOptions/>
  <pageMargins left="0.7086614173228347" right="0.7086614173228347" top="0.5118110236220472" bottom="0.49" header="0.31496062992125984" footer="0.1968503937007874"/>
  <pageSetup horizontalDpi="600" verticalDpi="600" orientation="landscape" paperSize="9" r:id="rId1"/>
  <headerFooter>
    <oddFooter>&amp;LElektroinstalace budova A&amp;C&amp;P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55"/>
  <sheetViews>
    <sheetView workbookViewId="0" topLeftCell="A1">
      <selection activeCell="A1" sqref="A1:G1"/>
    </sheetView>
  </sheetViews>
  <sheetFormatPr defaultColWidth="9.140625" defaultRowHeight="15"/>
  <cols>
    <col min="1" max="1" width="2.00390625" style="6" customWidth="1"/>
    <col min="2" max="2" width="15.00390625" style="6" customWidth="1"/>
    <col min="3" max="3" width="15.8515625" style="6" customWidth="1"/>
    <col min="4" max="4" width="14.57421875" style="6" customWidth="1"/>
    <col min="5" max="5" width="13.57421875" style="6" customWidth="1"/>
    <col min="6" max="6" width="16.57421875" style="6" customWidth="1"/>
    <col min="7" max="7" width="15.28125" style="6" customWidth="1"/>
    <col min="8" max="256" width="9.140625" style="6" customWidth="1"/>
    <col min="257" max="257" width="2.00390625" style="6" customWidth="1"/>
    <col min="258" max="258" width="15.00390625" style="6" customWidth="1"/>
    <col min="259" max="259" width="15.8515625" style="6" customWidth="1"/>
    <col min="260" max="260" width="14.57421875" style="6" customWidth="1"/>
    <col min="261" max="261" width="13.57421875" style="6" customWidth="1"/>
    <col min="262" max="262" width="16.57421875" style="6" customWidth="1"/>
    <col min="263" max="263" width="15.28125" style="6" customWidth="1"/>
    <col min="264" max="512" width="9.140625" style="6" customWidth="1"/>
    <col min="513" max="513" width="2.00390625" style="6" customWidth="1"/>
    <col min="514" max="514" width="15.00390625" style="6" customWidth="1"/>
    <col min="515" max="515" width="15.8515625" style="6" customWidth="1"/>
    <col min="516" max="516" width="14.57421875" style="6" customWidth="1"/>
    <col min="517" max="517" width="13.57421875" style="6" customWidth="1"/>
    <col min="518" max="518" width="16.57421875" style="6" customWidth="1"/>
    <col min="519" max="519" width="15.28125" style="6" customWidth="1"/>
    <col min="520" max="768" width="9.140625" style="6" customWidth="1"/>
    <col min="769" max="769" width="2.00390625" style="6" customWidth="1"/>
    <col min="770" max="770" width="15.00390625" style="6" customWidth="1"/>
    <col min="771" max="771" width="15.8515625" style="6" customWidth="1"/>
    <col min="772" max="772" width="14.57421875" style="6" customWidth="1"/>
    <col min="773" max="773" width="13.57421875" style="6" customWidth="1"/>
    <col min="774" max="774" width="16.57421875" style="6" customWidth="1"/>
    <col min="775" max="775" width="15.28125" style="6" customWidth="1"/>
    <col min="776" max="1024" width="9.140625" style="6" customWidth="1"/>
    <col min="1025" max="1025" width="2.00390625" style="6" customWidth="1"/>
    <col min="1026" max="1026" width="15.00390625" style="6" customWidth="1"/>
    <col min="1027" max="1027" width="15.8515625" style="6" customWidth="1"/>
    <col min="1028" max="1028" width="14.57421875" style="6" customWidth="1"/>
    <col min="1029" max="1029" width="13.57421875" style="6" customWidth="1"/>
    <col min="1030" max="1030" width="16.57421875" style="6" customWidth="1"/>
    <col min="1031" max="1031" width="15.28125" style="6" customWidth="1"/>
    <col min="1032" max="1280" width="9.140625" style="6" customWidth="1"/>
    <col min="1281" max="1281" width="2.00390625" style="6" customWidth="1"/>
    <col min="1282" max="1282" width="15.00390625" style="6" customWidth="1"/>
    <col min="1283" max="1283" width="15.8515625" style="6" customWidth="1"/>
    <col min="1284" max="1284" width="14.57421875" style="6" customWidth="1"/>
    <col min="1285" max="1285" width="13.57421875" style="6" customWidth="1"/>
    <col min="1286" max="1286" width="16.57421875" style="6" customWidth="1"/>
    <col min="1287" max="1287" width="15.28125" style="6" customWidth="1"/>
    <col min="1288" max="1536" width="9.140625" style="6" customWidth="1"/>
    <col min="1537" max="1537" width="2.00390625" style="6" customWidth="1"/>
    <col min="1538" max="1538" width="15.00390625" style="6" customWidth="1"/>
    <col min="1539" max="1539" width="15.8515625" style="6" customWidth="1"/>
    <col min="1540" max="1540" width="14.57421875" style="6" customWidth="1"/>
    <col min="1541" max="1541" width="13.57421875" style="6" customWidth="1"/>
    <col min="1542" max="1542" width="16.57421875" style="6" customWidth="1"/>
    <col min="1543" max="1543" width="15.28125" style="6" customWidth="1"/>
    <col min="1544" max="1792" width="9.140625" style="6" customWidth="1"/>
    <col min="1793" max="1793" width="2.00390625" style="6" customWidth="1"/>
    <col min="1794" max="1794" width="15.00390625" style="6" customWidth="1"/>
    <col min="1795" max="1795" width="15.8515625" style="6" customWidth="1"/>
    <col min="1796" max="1796" width="14.57421875" style="6" customWidth="1"/>
    <col min="1797" max="1797" width="13.57421875" style="6" customWidth="1"/>
    <col min="1798" max="1798" width="16.57421875" style="6" customWidth="1"/>
    <col min="1799" max="1799" width="15.28125" style="6" customWidth="1"/>
    <col min="1800" max="2048" width="9.140625" style="6" customWidth="1"/>
    <col min="2049" max="2049" width="2.00390625" style="6" customWidth="1"/>
    <col min="2050" max="2050" width="15.00390625" style="6" customWidth="1"/>
    <col min="2051" max="2051" width="15.8515625" style="6" customWidth="1"/>
    <col min="2052" max="2052" width="14.57421875" style="6" customWidth="1"/>
    <col min="2053" max="2053" width="13.57421875" style="6" customWidth="1"/>
    <col min="2054" max="2054" width="16.57421875" style="6" customWidth="1"/>
    <col min="2055" max="2055" width="15.28125" style="6" customWidth="1"/>
    <col min="2056" max="2304" width="9.140625" style="6" customWidth="1"/>
    <col min="2305" max="2305" width="2.00390625" style="6" customWidth="1"/>
    <col min="2306" max="2306" width="15.00390625" style="6" customWidth="1"/>
    <col min="2307" max="2307" width="15.8515625" style="6" customWidth="1"/>
    <col min="2308" max="2308" width="14.57421875" style="6" customWidth="1"/>
    <col min="2309" max="2309" width="13.57421875" style="6" customWidth="1"/>
    <col min="2310" max="2310" width="16.57421875" style="6" customWidth="1"/>
    <col min="2311" max="2311" width="15.28125" style="6" customWidth="1"/>
    <col min="2312" max="2560" width="9.140625" style="6" customWidth="1"/>
    <col min="2561" max="2561" width="2.00390625" style="6" customWidth="1"/>
    <col min="2562" max="2562" width="15.00390625" style="6" customWidth="1"/>
    <col min="2563" max="2563" width="15.8515625" style="6" customWidth="1"/>
    <col min="2564" max="2564" width="14.57421875" style="6" customWidth="1"/>
    <col min="2565" max="2565" width="13.57421875" style="6" customWidth="1"/>
    <col min="2566" max="2566" width="16.57421875" style="6" customWidth="1"/>
    <col min="2567" max="2567" width="15.28125" style="6" customWidth="1"/>
    <col min="2568" max="2816" width="9.140625" style="6" customWidth="1"/>
    <col min="2817" max="2817" width="2.00390625" style="6" customWidth="1"/>
    <col min="2818" max="2818" width="15.00390625" style="6" customWidth="1"/>
    <col min="2819" max="2819" width="15.8515625" style="6" customWidth="1"/>
    <col min="2820" max="2820" width="14.57421875" style="6" customWidth="1"/>
    <col min="2821" max="2821" width="13.57421875" style="6" customWidth="1"/>
    <col min="2822" max="2822" width="16.57421875" style="6" customWidth="1"/>
    <col min="2823" max="2823" width="15.28125" style="6" customWidth="1"/>
    <col min="2824" max="3072" width="9.140625" style="6" customWidth="1"/>
    <col min="3073" max="3073" width="2.00390625" style="6" customWidth="1"/>
    <col min="3074" max="3074" width="15.00390625" style="6" customWidth="1"/>
    <col min="3075" max="3075" width="15.8515625" style="6" customWidth="1"/>
    <col min="3076" max="3076" width="14.57421875" style="6" customWidth="1"/>
    <col min="3077" max="3077" width="13.57421875" style="6" customWidth="1"/>
    <col min="3078" max="3078" width="16.57421875" style="6" customWidth="1"/>
    <col min="3079" max="3079" width="15.28125" style="6" customWidth="1"/>
    <col min="3080" max="3328" width="9.140625" style="6" customWidth="1"/>
    <col min="3329" max="3329" width="2.00390625" style="6" customWidth="1"/>
    <col min="3330" max="3330" width="15.00390625" style="6" customWidth="1"/>
    <col min="3331" max="3331" width="15.8515625" style="6" customWidth="1"/>
    <col min="3332" max="3332" width="14.57421875" style="6" customWidth="1"/>
    <col min="3333" max="3333" width="13.57421875" style="6" customWidth="1"/>
    <col min="3334" max="3334" width="16.57421875" style="6" customWidth="1"/>
    <col min="3335" max="3335" width="15.28125" style="6" customWidth="1"/>
    <col min="3336" max="3584" width="9.140625" style="6" customWidth="1"/>
    <col min="3585" max="3585" width="2.00390625" style="6" customWidth="1"/>
    <col min="3586" max="3586" width="15.00390625" style="6" customWidth="1"/>
    <col min="3587" max="3587" width="15.8515625" style="6" customWidth="1"/>
    <col min="3588" max="3588" width="14.57421875" style="6" customWidth="1"/>
    <col min="3589" max="3589" width="13.57421875" style="6" customWidth="1"/>
    <col min="3590" max="3590" width="16.57421875" style="6" customWidth="1"/>
    <col min="3591" max="3591" width="15.28125" style="6" customWidth="1"/>
    <col min="3592" max="3840" width="9.140625" style="6" customWidth="1"/>
    <col min="3841" max="3841" width="2.00390625" style="6" customWidth="1"/>
    <col min="3842" max="3842" width="15.00390625" style="6" customWidth="1"/>
    <col min="3843" max="3843" width="15.8515625" style="6" customWidth="1"/>
    <col min="3844" max="3844" width="14.57421875" style="6" customWidth="1"/>
    <col min="3845" max="3845" width="13.57421875" style="6" customWidth="1"/>
    <col min="3846" max="3846" width="16.57421875" style="6" customWidth="1"/>
    <col min="3847" max="3847" width="15.28125" style="6" customWidth="1"/>
    <col min="3848" max="4096" width="9.140625" style="6" customWidth="1"/>
    <col min="4097" max="4097" width="2.00390625" style="6" customWidth="1"/>
    <col min="4098" max="4098" width="15.00390625" style="6" customWidth="1"/>
    <col min="4099" max="4099" width="15.8515625" style="6" customWidth="1"/>
    <col min="4100" max="4100" width="14.57421875" style="6" customWidth="1"/>
    <col min="4101" max="4101" width="13.57421875" style="6" customWidth="1"/>
    <col min="4102" max="4102" width="16.57421875" style="6" customWidth="1"/>
    <col min="4103" max="4103" width="15.28125" style="6" customWidth="1"/>
    <col min="4104" max="4352" width="9.140625" style="6" customWidth="1"/>
    <col min="4353" max="4353" width="2.00390625" style="6" customWidth="1"/>
    <col min="4354" max="4354" width="15.00390625" style="6" customWidth="1"/>
    <col min="4355" max="4355" width="15.8515625" style="6" customWidth="1"/>
    <col min="4356" max="4356" width="14.57421875" style="6" customWidth="1"/>
    <col min="4357" max="4357" width="13.57421875" style="6" customWidth="1"/>
    <col min="4358" max="4358" width="16.57421875" style="6" customWidth="1"/>
    <col min="4359" max="4359" width="15.28125" style="6" customWidth="1"/>
    <col min="4360" max="4608" width="9.140625" style="6" customWidth="1"/>
    <col min="4609" max="4609" width="2.00390625" style="6" customWidth="1"/>
    <col min="4610" max="4610" width="15.00390625" style="6" customWidth="1"/>
    <col min="4611" max="4611" width="15.8515625" style="6" customWidth="1"/>
    <col min="4612" max="4612" width="14.57421875" style="6" customWidth="1"/>
    <col min="4613" max="4613" width="13.57421875" style="6" customWidth="1"/>
    <col min="4614" max="4614" width="16.57421875" style="6" customWidth="1"/>
    <col min="4615" max="4615" width="15.28125" style="6" customWidth="1"/>
    <col min="4616" max="4864" width="9.140625" style="6" customWidth="1"/>
    <col min="4865" max="4865" width="2.00390625" style="6" customWidth="1"/>
    <col min="4866" max="4866" width="15.00390625" style="6" customWidth="1"/>
    <col min="4867" max="4867" width="15.8515625" style="6" customWidth="1"/>
    <col min="4868" max="4868" width="14.57421875" style="6" customWidth="1"/>
    <col min="4869" max="4869" width="13.57421875" style="6" customWidth="1"/>
    <col min="4870" max="4870" width="16.57421875" style="6" customWidth="1"/>
    <col min="4871" max="4871" width="15.28125" style="6" customWidth="1"/>
    <col min="4872" max="5120" width="9.140625" style="6" customWidth="1"/>
    <col min="5121" max="5121" width="2.00390625" style="6" customWidth="1"/>
    <col min="5122" max="5122" width="15.00390625" style="6" customWidth="1"/>
    <col min="5123" max="5123" width="15.8515625" style="6" customWidth="1"/>
    <col min="5124" max="5124" width="14.57421875" style="6" customWidth="1"/>
    <col min="5125" max="5125" width="13.57421875" style="6" customWidth="1"/>
    <col min="5126" max="5126" width="16.57421875" style="6" customWidth="1"/>
    <col min="5127" max="5127" width="15.28125" style="6" customWidth="1"/>
    <col min="5128" max="5376" width="9.140625" style="6" customWidth="1"/>
    <col min="5377" max="5377" width="2.00390625" style="6" customWidth="1"/>
    <col min="5378" max="5378" width="15.00390625" style="6" customWidth="1"/>
    <col min="5379" max="5379" width="15.8515625" style="6" customWidth="1"/>
    <col min="5380" max="5380" width="14.57421875" style="6" customWidth="1"/>
    <col min="5381" max="5381" width="13.57421875" style="6" customWidth="1"/>
    <col min="5382" max="5382" width="16.57421875" style="6" customWidth="1"/>
    <col min="5383" max="5383" width="15.28125" style="6" customWidth="1"/>
    <col min="5384" max="5632" width="9.140625" style="6" customWidth="1"/>
    <col min="5633" max="5633" width="2.00390625" style="6" customWidth="1"/>
    <col min="5634" max="5634" width="15.00390625" style="6" customWidth="1"/>
    <col min="5635" max="5635" width="15.8515625" style="6" customWidth="1"/>
    <col min="5636" max="5636" width="14.57421875" style="6" customWidth="1"/>
    <col min="5637" max="5637" width="13.57421875" style="6" customWidth="1"/>
    <col min="5638" max="5638" width="16.57421875" style="6" customWidth="1"/>
    <col min="5639" max="5639" width="15.28125" style="6" customWidth="1"/>
    <col min="5640" max="5888" width="9.140625" style="6" customWidth="1"/>
    <col min="5889" max="5889" width="2.00390625" style="6" customWidth="1"/>
    <col min="5890" max="5890" width="15.00390625" style="6" customWidth="1"/>
    <col min="5891" max="5891" width="15.8515625" style="6" customWidth="1"/>
    <col min="5892" max="5892" width="14.57421875" style="6" customWidth="1"/>
    <col min="5893" max="5893" width="13.57421875" style="6" customWidth="1"/>
    <col min="5894" max="5894" width="16.57421875" style="6" customWidth="1"/>
    <col min="5895" max="5895" width="15.28125" style="6" customWidth="1"/>
    <col min="5896" max="6144" width="9.140625" style="6" customWidth="1"/>
    <col min="6145" max="6145" width="2.00390625" style="6" customWidth="1"/>
    <col min="6146" max="6146" width="15.00390625" style="6" customWidth="1"/>
    <col min="6147" max="6147" width="15.8515625" style="6" customWidth="1"/>
    <col min="6148" max="6148" width="14.57421875" style="6" customWidth="1"/>
    <col min="6149" max="6149" width="13.57421875" style="6" customWidth="1"/>
    <col min="6150" max="6150" width="16.57421875" style="6" customWidth="1"/>
    <col min="6151" max="6151" width="15.28125" style="6" customWidth="1"/>
    <col min="6152" max="6400" width="9.140625" style="6" customWidth="1"/>
    <col min="6401" max="6401" width="2.00390625" style="6" customWidth="1"/>
    <col min="6402" max="6402" width="15.00390625" style="6" customWidth="1"/>
    <col min="6403" max="6403" width="15.8515625" style="6" customWidth="1"/>
    <col min="6404" max="6404" width="14.57421875" style="6" customWidth="1"/>
    <col min="6405" max="6405" width="13.57421875" style="6" customWidth="1"/>
    <col min="6406" max="6406" width="16.57421875" style="6" customWidth="1"/>
    <col min="6407" max="6407" width="15.28125" style="6" customWidth="1"/>
    <col min="6408" max="6656" width="9.140625" style="6" customWidth="1"/>
    <col min="6657" max="6657" width="2.00390625" style="6" customWidth="1"/>
    <col min="6658" max="6658" width="15.00390625" style="6" customWidth="1"/>
    <col min="6659" max="6659" width="15.8515625" style="6" customWidth="1"/>
    <col min="6660" max="6660" width="14.57421875" style="6" customWidth="1"/>
    <col min="6661" max="6661" width="13.57421875" style="6" customWidth="1"/>
    <col min="6662" max="6662" width="16.57421875" style="6" customWidth="1"/>
    <col min="6663" max="6663" width="15.28125" style="6" customWidth="1"/>
    <col min="6664" max="6912" width="9.140625" style="6" customWidth="1"/>
    <col min="6913" max="6913" width="2.00390625" style="6" customWidth="1"/>
    <col min="6914" max="6914" width="15.00390625" style="6" customWidth="1"/>
    <col min="6915" max="6915" width="15.8515625" style="6" customWidth="1"/>
    <col min="6916" max="6916" width="14.57421875" style="6" customWidth="1"/>
    <col min="6917" max="6917" width="13.57421875" style="6" customWidth="1"/>
    <col min="6918" max="6918" width="16.57421875" style="6" customWidth="1"/>
    <col min="6919" max="6919" width="15.28125" style="6" customWidth="1"/>
    <col min="6920" max="7168" width="9.140625" style="6" customWidth="1"/>
    <col min="7169" max="7169" width="2.00390625" style="6" customWidth="1"/>
    <col min="7170" max="7170" width="15.00390625" style="6" customWidth="1"/>
    <col min="7171" max="7171" width="15.8515625" style="6" customWidth="1"/>
    <col min="7172" max="7172" width="14.57421875" style="6" customWidth="1"/>
    <col min="7173" max="7173" width="13.57421875" style="6" customWidth="1"/>
    <col min="7174" max="7174" width="16.57421875" style="6" customWidth="1"/>
    <col min="7175" max="7175" width="15.28125" style="6" customWidth="1"/>
    <col min="7176" max="7424" width="9.140625" style="6" customWidth="1"/>
    <col min="7425" max="7425" width="2.00390625" style="6" customWidth="1"/>
    <col min="7426" max="7426" width="15.00390625" style="6" customWidth="1"/>
    <col min="7427" max="7427" width="15.8515625" style="6" customWidth="1"/>
    <col min="7428" max="7428" width="14.57421875" style="6" customWidth="1"/>
    <col min="7429" max="7429" width="13.57421875" style="6" customWidth="1"/>
    <col min="7430" max="7430" width="16.57421875" style="6" customWidth="1"/>
    <col min="7431" max="7431" width="15.28125" style="6" customWidth="1"/>
    <col min="7432" max="7680" width="9.140625" style="6" customWidth="1"/>
    <col min="7681" max="7681" width="2.00390625" style="6" customWidth="1"/>
    <col min="7682" max="7682" width="15.00390625" style="6" customWidth="1"/>
    <col min="7683" max="7683" width="15.8515625" style="6" customWidth="1"/>
    <col min="7684" max="7684" width="14.57421875" style="6" customWidth="1"/>
    <col min="7685" max="7685" width="13.57421875" style="6" customWidth="1"/>
    <col min="7686" max="7686" width="16.57421875" style="6" customWidth="1"/>
    <col min="7687" max="7687" width="15.28125" style="6" customWidth="1"/>
    <col min="7688" max="7936" width="9.140625" style="6" customWidth="1"/>
    <col min="7937" max="7937" width="2.00390625" style="6" customWidth="1"/>
    <col min="7938" max="7938" width="15.00390625" style="6" customWidth="1"/>
    <col min="7939" max="7939" width="15.8515625" style="6" customWidth="1"/>
    <col min="7940" max="7940" width="14.57421875" style="6" customWidth="1"/>
    <col min="7941" max="7941" width="13.57421875" style="6" customWidth="1"/>
    <col min="7942" max="7942" width="16.57421875" style="6" customWidth="1"/>
    <col min="7943" max="7943" width="15.28125" style="6" customWidth="1"/>
    <col min="7944" max="8192" width="9.140625" style="6" customWidth="1"/>
    <col min="8193" max="8193" width="2.00390625" style="6" customWidth="1"/>
    <col min="8194" max="8194" width="15.00390625" style="6" customWidth="1"/>
    <col min="8195" max="8195" width="15.8515625" style="6" customWidth="1"/>
    <col min="8196" max="8196" width="14.57421875" style="6" customWidth="1"/>
    <col min="8197" max="8197" width="13.57421875" style="6" customWidth="1"/>
    <col min="8198" max="8198" width="16.57421875" style="6" customWidth="1"/>
    <col min="8199" max="8199" width="15.28125" style="6" customWidth="1"/>
    <col min="8200" max="8448" width="9.140625" style="6" customWidth="1"/>
    <col min="8449" max="8449" width="2.00390625" style="6" customWidth="1"/>
    <col min="8450" max="8450" width="15.00390625" style="6" customWidth="1"/>
    <col min="8451" max="8451" width="15.8515625" style="6" customWidth="1"/>
    <col min="8452" max="8452" width="14.57421875" style="6" customWidth="1"/>
    <col min="8453" max="8453" width="13.57421875" style="6" customWidth="1"/>
    <col min="8454" max="8454" width="16.57421875" style="6" customWidth="1"/>
    <col min="8455" max="8455" width="15.28125" style="6" customWidth="1"/>
    <col min="8456" max="8704" width="9.140625" style="6" customWidth="1"/>
    <col min="8705" max="8705" width="2.00390625" style="6" customWidth="1"/>
    <col min="8706" max="8706" width="15.00390625" style="6" customWidth="1"/>
    <col min="8707" max="8707" width="15.8515625" style="6" customWidth="1"/>
    <col min="8708" max="8708" width="14.57421875" style="6" customWidth="1"/>
    <col min="8709" max="8709" width="13.57421875" style="6" customWidth="1"/>
    <col min="8710" max="8710" width="16.57421875" style="6" customWidth="1"/>
    <col min="8711" max="8711" width="15.28125" style="6" customWidth="1"/>
    <col min="8712" max="8960" width="9.140625" style="6" customWidth="1"/>
    <col min="8961" max="8961" width="2.00390625" style="6" customWidth="1"/>
    <col min="8962" max="8962" width="15.00390625" style="6" customWidth="1"/>
    <col min="8963" max="8963" width="15.8515625" style="6" customWidth="1"/>
    <col min="8964" max="8964" width="14.57421875" style="6" customWidth="1"/>
    <col min="8965" max="8965" width="13.57421875" style="6" customWidth="1"/>
    <col min="8966" max="8966" width="16.57421875" style="6" customWidth="1"/>
    <col min="8967" max="8967" width="15.28125" style="6" customWidth="1"/>
    <col min="8968" max="9216" width="9.140625" style="6" customWidth="1"/>
    <col min="9217" max="9217" width="2.00390625" style="6" customWidth="1"/>
    <col min="9218" max="9218" width="15.00390625" style="6" customWidth="1"/>
    <col min="9219" max="9219" width="15.8515625" style="6" customWidth="1"/>
    <col min="9220" max="9220" width="14.57421875" style="6" customWidth="1"/>
    <col min="9221" max="9221" width="13.57421875" style="6" customWidth="1"/>
    <col min="9222" max="9222" width="16.57421875" style="6" customWidth="1"/>
    <col min="9223" max="9223" width="15.28125" style="6" customWidth="1"/>
    <col min="9224" max="9472" width="9.140625" style="6" customWidth="1"/>
    <col min="9473" max="9473" width="2.00390625" style="6" customWidth="1"/>
    <col min="9474" max="9474" width="15.00390625" style="6" customWidth="1"/>
    <col min="9475" max="9475" width="15.8515625" style="6" customWidth="1"/>
    <col min="9476" max="9476" width="14.57421875" style="6" customWidth="1"/>
    <col min="9477" max="9477" width="13.57421875" style="6" customWidth="1"/>
    <col min="9478" max="9478" width="16.57421875" style="6" customWidth="1"/>
    <col min="9479" max="9479" width="15.28125" style="6" customWidth="1"/>
    <col min="9480" max="9728" width="9.140625" style="6" customWidth="1"/>
    <col min="9729" max="9729" width="2.00390625" style="6" customWidth="1"/>
    <col min="9730" max="9730" width="15.00390625" style="6" customWidth="1"/>
    <col min="9731" max="9731" width="15.8515625" style="6" customWidth="1"/>
    <col min="9732" max="9732" width="14.57421875" style="6" customWidth="1"/>
    <col min="9733" max="9733" width="13.57421875" style="6" customWidth="1"/>
    <col min="9734" max="9734" width="16.57421875" style="6" customWidth="1"/>
    <col min="9735" max="9735" width="15.28125" style="6" customWidth="1"/>
    <col min="9736" max="9984" width="9.140625" style="6" customWidth="1"/>
    <col min="9985" max="9985" width="2.00390625" style="6" customWidth="1"/>
    <col min="9986" max="9986" width="15.00390625" style="6" customWidth="1"/>
    <col min="9987" max="9987" width="15.8515625" style="6" customWidth="1"/>
    <col min="9988" max="9988" width="14.57421875" style="6" customWidth="1"/>
    <col min="9989" max="9989" width="13.57421875" style="6" customWidth="1"/>
    <col min="9990" max="9990" width="16.57421875" style="6" customWidth="1"/>
    <col min="9991" max="9991" width="15.28125" style="6" customWidth="1"/>
    <col min="9992" max="10240" width="9.140625" style="6" customWidth="1"/>
    <col min="10241" max="10241" width="2.00390625" style="6" customWidth="1"/>
    <col min="10242" max="10242" width="15.00390625" style="6" customWidth="1"/>
    <col min="10243" max="10243" width="15.8515625" style="6" customWidth="1"/>
    <col min="10244" max="10244" width="14.57421875" style="6" customWidth="1"/>
    <col min="10245" max="10245" width="13.57421875" style="6" customWidth="1"/>
    <col min="10246" max="10246" width="16.57421875" style="6" customWidth="1"/>
    <col min="10247" max="10247" width="15.28125" style="6" customWidth="1"/>
    <col min="10248" max="10496" width="9.140625" style="6" customWidth="1"/>
    <col min="10497" max="10497" width="2.00390625" style="6" customWidth="1"/>
    <col min="10498" max="10498" width="15.00390625" style="6" customWidth="1"/>
    <col min="10499" max="10499" width="15.8515625" style="6" customWidth="1"/>
    <col min="10500" max="10500" width="14.57421875" style="6" customWidth="1"/>
    <col min="10501" max="10501" width="13.57421875" style="6" customWidth="1"/>
    <col min="10502" max="10502" width="16.57421875" style="6" customWidth="1"/>
    <col min="10503" max="10503" width="15.28125" style="6" customWidth="1"/>
    <col min="10504" max="10752" width="9.140625" style="6" customWidth="1"/>
    <col min="10753" max="10753" width="2.00390625" style="6" customWidth="1"/>
    <col min="10754" max="10754" width="15.00390625" style="6" customWidth="1"/>
    <col min="10755" max="10755" width="15.8515625" style="6" customWidth="1"/>
    <col min="10756" max="10756" width="14.57421875" style="6" customWidth="1"/>
    <col min="10757" max="10757" width="13.57421875" style="6" customWidth="1"/>
    <col min="10758" max="10758" width="16.57421875" style="6" customWidth="1"/>
    <col min="10759" max="10759" width="15.28125" style="6" customWidth="1"/>
    <col min="10760" max="11008" width="9.140625" style="6" customWidth="1"/>
    <col min="11009" max="11009" width="2.00390625" style="6" customWidth="1"/>
    <col min="11010" max="11010" width="15.00390625" style="6" customWidth="1"/>
    <col min="11011" max="11011" width="15.8515625" style="6" customWidth="1"/>
    <col min="11012" max="11012" width="14.57421875" style="6" customWidth="1"/>
    <col min="11013" max="11013" width="13.57421875" style="6" customWidth="1"/>
    <col min="11014" max="11014" width="16.57421875" style="6" customWidth="1"/>
    <col min="11015" max="11015" width="15.28125" style="6" customWidth="1"/>
    <col min="11016" max="11264" width="9.140625" style="6" customWidth="1"/>
    <col min="11265" max="11265" width="2.00390625" style="6" customWidth="1"/>
    <col min="11266" max="11266" width="15.00390625" style="6" customWidth="1"/>
    <col min="11267" max="11267" width="15.8515625" style="6" customWidth="1"/>
    <col min="11268" max="11268" width="14.57421875" style="6" customWidth="1"/>
    <col min="11269" max="11269" width="13.57421875" style="6" customWidth="1"/>
    <col min="11270" max="11270" width="16.57421875" style="6" customWidth="1"/>
    <col min="11271" max="11271" width="15.28125" style="6" customWidth="1"/>
    <col min="11272" max="11520" width="9.140625" style="6" customWidth="1"/>
    <col min="11521" max="11521" width="2.00390625" style="6" customWidth="1"/>
    <col min="11522" max="11522" width="15.00390625" style="6" customWidth="1"/>
    <col min="11523" max="11523" width="15.8515625" style="6" customWidth="1"/>
    <col min="11524" max="11524" width="14.57421875" style="6" customWidth="1"/>
    <col min="11525" max="11525" width="13.57421875" style="6" customWidth="1"/>
    <col min="11526" max="11526" width="16.57421875" style="6" customWidth="1"/>
    <col min="11527" max="11527" width="15.28125" style="6" customWidth="1"/>
    <col min="11528" max="11776" width="9.140625" style="6" customWidth="1"/>
    <col min="11777" max="11777" width="2.00390625" style="6" customWidth="1"/>
    <col min="11778" max="11778" width="15.00390625" style="6" customWidth="1"/>
    <col min="11779" max="11779" width="15.8515625" style="6" customWidth="1"/>
    <col min="11780" max="11780" width="14.57421875" style="6" customWidth="1"/>
    <col min="11781" max="11781" width="13.57421875" style="6" customWidth="1"/>
    <col min="11782" max="11782" width="16.57421875" style="6" customWidth="1"/>
    <col min="11783" max="11783" width="15.28125" style="6" customWidth="1"/>
    <col min="11784" max="12032" width="9.140625" style="6" customWidth="1"/>
    <col min="12033" max="12033" width="2.00390625" style="6" customWidth="1"/>
    <col min="12034" max="12034" width="15.00390625" style="6" customWidth="1"/>
    <col min="12035" max="12035" width="15.8515625" style="6" customWidth="1"/>
    <col min="12036" max="12036" width="14.57421875" style="6" customWidth="1"/>
    <col min="12037" max="12037" width="13.57421875" style="6" customWidth="1"/>
    <col min="12038" max="12038" width="16.57421875" style="6" customWidth="1"/>
    <col min="12039" max="12039" width="15.28125" style="6" customWidth="1"/>
    <col min="12040" max="12288" width="9.140625" style="6" customWidth="1"/>
    <col min="12289" max="12289" width="2.00390625" style="6" customWidth="1"/>
    <col min="12290" max="12290" width="15.00390625" style="6" customWidth="1"/>
    <col min="12291" max="12291" width="15.8515625" style="6" customWidth="1"/>
    <col min="12292" max="12292" width="14.57421875" style="6" customWidth="1"/>
    <col min="12293" max="12293" width="13.57421875" style="6" customWidth="1"/>
    <col min="12294" max="12294" width="16.57421875" style="6" customWidth="1"/>
    <col min="12295" max="12295" width="15.28125" style="6" customWidth="1"/>
    <col min="12296" max="12544" width="9.140625" style="6" customWidth="1"/>
    <col min="12545" max="12545" width="2.00390625" style="6" customWidth="1"/>
    <col min="12546" max="12546" width="15.00390625" style="6" customWidth="1"/>
    <col min="12547" max="12547" width="15.8515625" style="6" customWidth="1"/>
    <col min="12548" max="12548" width="14.57421875" style="6" customWidth="1"/>
    <col min="12549" max="12549" width="13.57421875" style="6" customWidth="1"/>
    <col min="12550" max="12550" width="16.57421875" style="6" customWidth="1"/>
    <col min="12551" max="12551" width="15.28125" style="6" customWidth="1"/>
    <col min="12552" max="12800" width="9.140625" style="6" customWidth="1"/>
    <col min="12801" max="12801" width="2.00390625" style="6" customWidth="1"/>
    <col min="12802" max="12802" width="15.00390625" style="6" customWidth="1"/>
    <col min="12803" max="12803" width="15.8515625" style="6" customWidth="1"/>
    <col min="12804" max="12804" width="14.57421875" style="6" customWidth="1"/>
    <col min="12805" max="12805" width="13.57421875" style="6" customWidth="1"/>
    <col min="12806" max="12806" width="16.57421875" style="6" customWidth="1"/>
    <col min="12807" max="12807" width="15.28125" style="6" customWidth="1"/>
    <col min="12808" max="13056" width="9.140625" style="6" customWidth="1"/>
    <col min="13057" max="13057" width="2.00390625" style="6" customWidth="1"/>
    <col min="13058" max="13058" width="15.00390625" style="6" customWidth="1"/>
    <col min="13059" max="13059" width="15.8515625" style="6" customWidth="1"/>
    <col min="13060" max="13060" width="14.57421875" style="6" customWidth="1"/>
    <col min="13061" max="13061" width="13.57421875" style="6" customWidth="1"/>
    <col min="13062" max="13062" width="16.57421875" style="6" customWidth="1"/>
    <col min="13063" max="13063" width="15.28125" style="6" customWidth="1"/>
    <col min="13064" max="13312" width="9.140625" style="6" customWidth="1"/>
    <col min="13313" max="13313" width="2.00390625" style="6" customWidth="1"/>
    <col min="13314" max="13314" width="15.00390625" style="6" customWidth="1"/>
    <col min="13315" max="13315" width="15.8515625" style="6" customWidth="1"/>
    <col min="13316" max="13316" width="14.57421875" style="6" customWidth="1"/>
    <col min="13317" max="13317" width="13.57421875" style="6" customWidth="1"/>
    <col min="13318" max="13318" width="16.57421875" style="6" customWidth="1"/>
    <col min="13319" max="13319" width="15.28125" style="6" customWidth="1"/>
    <col min="13320" max="13568" width="9.140625" style="6" customWidth="1"/>
    <col min="13569" max="13569" width="2.00390625" style="6" customWidth="1"/>
    <col min="13570" max="13570" width="15.00390625" style="6" customWidth="1"/>
    <col min="13571" max="13571" width="15.8515625" style="6" customWidth="1"/>
    <col min="13572" max="13572" width="14.57421875" style="6" customWidth="1"/>
    <col min="13573" max="13573" width="13.57421875" style="6" customWidth="1"/>
    <col min="13574" max="13574" width="16.57421875" style="6" customWidth="1"/>
    <col min="13575" max="13575" width="15.28125" style="6" customWidth="1"/>
    <col min="13576" max="13824" width="9.140625" style="6" customWidth="1"/>
    <col min="13825" max="13825" width="2.00390625" style="6" customWidth="1"/>
    <col min="13826" max="13826" width="15.00390625" style="6" customWidth="1"/>
    <col min="13827" max="13827" width="15.8515625" style="6" customWidth="1"/>
    <col min="13828" max="13828" width="14.57421875" style="6" customWidth="1"/>
    <col min="13829" max="13829" width="13.57421875" style="6" customWidth="1"/>
    <col min="13830" max="13830" width="16.57421875" style="6" customWidth="1"/>
    <col min="13831" max="13831" width="15.28125" style="6" customWidth="1"/>
    <col min="13832" max="14080" width="9.140625" style="6" customWidth="1"/>
    <col min="14081" max="14081" width="2.00390625" style="6" customWidth="1"/>
    <col min="14082" max="14082" width="15.00390625" style="6" customWidth="1"/>
    <col min="14083" max="14083" width="15.8515625" style="6" customWidth="1"/>
    <col min="14084" max="14084" width="14.57421875" style="6" customWidth="1"/>
    <col min="14085" max="14085" width="13.57421875" style="6" customWidth="1"/>
    <col min="14086" max="14086" width="16.57421875" style="6" customWidth="1"/>
    <col min="14087" max="14087" width="15.28125" style="6" customWidth="1"/>
    <col min="14088" max="14336" width="9.140625" style="6" customWidth="1"/>
    <col min="14337" max="14337" width="2.00390625" style="6" customWidth="1"/>
    <col min="14338" max="14338" width="15.00390625" style="6" customWidth="1"/>
    <col min="14339" max="14339" width="15.8515625" style="6" customWidth="1"/>
    <col min="14340" max="14340" width="14.57421875" style="6" customWidth="1"/>
    <col min="14341" max="14341" width="13.57421875" style="6" customWidth="1"/>
    <col min="14342" max="14342" width="16.57421875" style="6" customWidth="1"/>
    <col min="14343" max="14343" width="15.28125" style="6" customWidth="1"/>
    <col min="14344" max="14592" width="9.140625" style="6" customWidth="1"/>
    <col min="14593" max="14593" width="2.00390625" style="6" customWidth="1"/>
    <col min="14594" max="14594" width="15.00390625" style="6" customWidth="1"/>
    <col min="14595" max="14595" width="15.8515625" style="6" customWidth="1"/>
    <col min="14596" max="14596" width="14.57421875" style="6" customWidth="1"/>
    <col min="14597" max="14597" width="13.57421875" style="6" customWidth="1"/>
    <col min="14598" max="14598" width="16.57421875" style="6" customWidth="1"/>
    <col min="14599" max="14599" width="15.28125" style="6" customWidth="1"/>
    <col min="14600" max="14848" width="9.140625" style="6" customWidth="1"/>
    <col min="14849" max="14849" width="2.00390625" style="6" customWidth="1"/>
    <col min="14850" max="14850" width="15.00390625" style="6" customWidth="1"/>
    <col min="14851" max="14851" width="15.8515625" style="6" customWidth="1"/>
    <col min="14852" max="14852" width="14.57421875" style="6" customWidth="1"/>
    <col min="14853" max="14853" width="13.57421875" style="6" customWidth="1"/>
    <col min="14854" max="14854" width="16.57421875" style="6" customWidth="1"/>
    <col min="14855" max="14855" width="15.28125" style="6" customWidth="1"/>
    <col min="14856" max="15104" width="9.140625" style="6" customWidth="1"/>
    <col min="15105" max="15105" width="2.00390625" style="6" customWidth="1"/>
    <col min="15106" max="15106" width="15.00390625" style="6" customWidth="1"/>
    <col min="15107" max="15107" width="15.8515625" style="6" customWidth="1"/>
    <col min="15108" max="15108" width="14.57421875" style="6" customWidth="1"/>
    <col min="15109" max="15109" width="13.57421875" style="6" customWidth="1"/>
    <col min="15110" max="15110" width="16.57421875" style="6" customWidth="1"/>
    <col min="15111" max="15111" width="15.28125" style="6" customWidth="1"/>
    <col min="15112" max="15360" width="9.140625" style="6" customWidth="1"/>
    <col min="15361" max="15361" width="2.00390625" style="6" customWidth="1"/>
    <col min="15362" max="15362" width="15.00390625" style="6" customWidth="1"/>
    <col min="15363" max="15363" width="15.8515625" style="6" customWidth="1"/>
    <col min="15364" max="15364" width="14.57421875" style="6" customWidth="1"/>
    <col min="15365" max="15365" width="13.57421875" style="6" customWidth="1"/>
    <col min="15366" max="15366" width="16.57421875" style="6" customWidth="1"/>
    <col min="15367" max="15367" width="15.28125" style="6" customWidth="1"/>
    <col min="15368" max="15616" width="9.140625" style="6" customWidth="1"/>
    <col min="15617" max="15617" width="2.00390625" style="6" customWidth="1"/>
    <col min="15618" max="15618" width="15.00390625" style="6" customWidth="1"/>
    <col min="15619" max="15619" width="15.8515625" style="6" customWidth="1"/>
    <col min="15620" max="15620" width="14.57421875" style="6" customWidth="1"/>
    <col min="15621" max="15621" width="13.57421875" style="6" customWidth="1"/>
    <col min="15622" max="15622" width="16.57421875" style="6" customWidth="1"/>
    <col min="15623" max="15623" width="15.28125" style="6" customWidth="1"/>
    <col min="15624" max="15872" width="9.140625" style="6" customWidth="1"/>
    <col min="15873" max="15873" width="2.00390625" style="6" customWidth="1"/>
    <col min="15874" max="15874" width="15.00390625" style="6" customWidth="1"/>
    <col min="15875" max="15875" width="15.8515625" style="6" customWidth="1"/>
    <col min="15876" max="15876" width="14.57421875" style="6" customWidth="1"/>
    <col min="15877" max="15877" width="13.57421875" style="6" customWidth="1"/>
    <col min="15878" max="15878" width="16.57421875" style="6" customWidth="1"/>
    <col min="15879" max="15879" width="15.28125" style="6" customWidth="1"/>
    <col min="15880" max="16128" width="9.140625" style="6" customWidth="1"/>
    <col min="16129" max="16129" width="2.00390625" style="6" customWidth="1"/>
    <col min="16130" max="16130" width="15.00390625" style="6" customWidth="1"/>
    <col min="16131" max="16131" width="15.8515625" style="6" customWidth="1"/>
    <col min="16132" max="16132" width="14.57421875" style="6" customWidth="1"/>
    <col min="16133" max="16133" width="13.57421875" style="6" customWidth="1"/>
    <col min="16134" max="16134" width="16.57421875" style="6" customWidth="1"/>
    <col min="16135" max="16135" width="15.28125" style="6" customWidth="1"/>
    <col min="16136" max="16384" width="9.140625" style="6" customWidth="1"/>
  </cols>
  <sheetData>
    <row r="1" spans="1:7" ht="24.75" customHeight="1" thickBot="1">
      <c r="A1" s="4" t="s">
        <v>15</v>
      </c>
      <c r="B1" s="5"/>
      <c r="C1" s="5"/>
      <c r="D1" s="5"/>
      <c r="E1" s="5"/>
      <c r="F1" s="5"/>
      <c r="G1" s="5"/>
    </row>
    <row r="2" spans="1:7" ht="21.75" customHeight="1">
      <c r="A2" s="7" t="s">
        <v>16</v>
      </c>
      <c r="B2" s="8"/>
      <c r="C2" s="9">
        <f>'B-Rekapitulace'!H1</f>
        <v>10001653</v>
      </c>
      <c r="D2" s="10" t="str">
        <f>'B-Rekapitulace'!G2</f>
        <v>BUDOVA B I. ETAPA</v>
      </c>
      <c r="E2" s="8"/>
      <c r="F2" s="8"/>
      <c r="G2" s="11"/>
    </row>
    <row r="3" spans="1:7" ht="3" customHeight="1">
      <c r="A3" s="12"/>
      <c r="B3" s="13"/>
      <c r="C3" s="12"/>
      <c r="D3" s="12"/>
      <c r="E3" s="12"/>
      <c r="F3" s="12"/>
      <c r="G3" s="14"/>
    </row>
    <row r="4" spans="1:7" ht="12" customHeight="1">
      <c r="A4" s="15" t="s">
        <v>17</v>
      </c>
      <c r="B4" s="16"/>
      <c r="C4" s="6" t="s">
        <v>18</v>
      </c>
      <c r="F4" s="6" t="s">
        <v>19</v>
      </c>
      <c r="G4" s="17"/>
    </row>
    <row r="5" spans="1:7" ht="12.95" customHeight="1">
      <c r="A5" s="18" t="s">
        <v>393</v>
      </c>
      <c r="B5" s="19"/>
      <c r="C5" s="20" t="s">
        <v>394</v>
      </c>
      <c r="D5" s="21"/>
      <c r="E5" s="21"/>
      <c r="G5" s="17"/>
    </row>
    <row r="6" spans="1:7" ht="12.95" customHeight="1">
      <c r="A6" s="22" t="s">
        <v>22</v>
      </c>
      <c r="B6" s="23"/>
      <c r="C6" s="24" t="s">
        <v>23</v>
      </c>
      <c r="D6" s="24"/>
      <c r="E6" s="24"/>
      <c r="F6" s="25" t="s">
        <v>24</v>
      </c>
      <c r="G6" s="26"/>
    </row>
    <row r="7" spans="1:7" ht="12.95" customHeight="1">
      <c r="A7" s="18" t="s">
        <v>25</v>
      </c>
      <c r="B7" s="19"/>
      <c r="C7" s="20" t="s">
        <v>26</v>
      </c>
      <c r="D7" s="21"/>
      <c r="E7" s="21"/>
      <c r="F7" s="27"/>
      <c r="G7" s="17"/>
    </row>
    <row r="8" spans="1:7" ht="15">
      <c r="A8" s="22" t="s">
        <v>27</v>
      </c>
      <c r="B8" s="24"/>
      <c r="C8" s="380"/>
      <c r="D8" s="381"/>
      <c r="E8" s="25" t="s">
        <v>28</v>
      </c>
      <c r="F8" s="24"/>
      <c r="G8" s="26">
        <v>0</v>
      </c>
    </row>
    <row r="9" spans="1:7" ht="15">
      <c r="A9" s="22" t="s">
        <v>29</v>
      </c>
      <c r="B9" s="24"/>
      <c r="C9" s="380"/>
      <c r="D9" s="381"/>
      <c r="E9" s="25" t="s">
        <v>30</v>
      </c>
      <c r="F9" s="24"/>
      <c r="G9" s="28">
        <f>IF(PocetMJ2=0,,ROUND((F30+F32)/PocetMJ2,1))</f>
        <v>0</v>
      </c>
    </row>
    <row r="10" spans="1:7" ht="15">
      <c r="A10" s="29" t="s">
        <v>31</v>
      </c>
      <c r="B10" s="30"/>
      <c r="C10" s="30"/>
      <c r="D10" s="30"/>
      <c r="E10" s="31" t="s">
        <v>32</v>
      </c>
      <c r="F10" s="30"/>
      <c r="G10" s="32">
        <v>10001653</v>
      </c>
    </row>
    <row r="11" spans="1:57" ht="15">
      <c r="A11" s="15" t="s">
        <v>33</v>
      </c>
      <c r="E11" s="33" t="s">
        <v>34</v>
      </c>
      <c r="G11" s="17"/>
      <c r="BA11" s="34"/>
      <c r="BB11" s="34"/>
      <c r="BC11" s="34"/>
      <c r="BD11" s="34"/>
      <c r="BE11" s="34"/>
    </row>
    <row r="12" spans="1:7" ht="15">
      <c r="A12" s="15"/>
      <c r="E12" s="382"/>
      <c r="F12" s="383"/>
      <c r="G12" s="384"/>
    </row>
    <row r="13" spans="1:7" ht="28.5" customHeight="1" thickBot="1">
      <c r="A13" s="35" t="s">
        <v>35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36</v>
      </c>
      <c r="B14" s="40"/>
      <c r="C14" s="41"/>
      <c r="D14" s="42" t="s">
        <v>37</v>
      </c>
      <c r="E14" s="43"/>
      <c r="F14" s="43"/>
      <c r="G14" s="41"/>
    </row>
    <row r="15" spans="1:7" ht="15.95" customHeight="1">
      <c r="A15" s="44"/>
      <c r="B15" s="12" t="s">
        <v>38</v>
      </c>
      <c r="C15" s="45">
        <f>Dodavka2</f>
        <v>0</v>
      </c>
      <c r="D15" s="46" t="str">
        <f>'B-Rekapitulace'!A27</f>
        <v>Ztížené výrobní podmínky</v>
      </c>
      <c r="E15" s="47"/>
      <c r="F15" s="48"/>
      <c r="G15" s="45">
        <f>'B-Rekapitulace'!I27</f>
        <v>0</v>
      </c>
    </row>
    <row r="16" spans="1:7" ht="15.95" customHeight="1">
      <c r="A16" s="44" t="s">
        <v>39</v>
      </c>
      <c r="B16" s="12" t="s">
        <v>40</v>
      </c>
      <c r="C16" s="45">
        <f>Mont2</f>
        <v>0</v>
      </c>
      <c r="D16" s="29" t="str">
        <f>'B-Rekapitulace'!A28</f>
        <v>Dílenská dokumentace</v>
      </c>
      <c r="E16" s="49"/>
      <c r="F16" s="50"/>
      <c r="G16" s="45">
        <f>'B-Rekapitulace'!I28</f>
        <v>0</v>
      </c>
    </row>
    <row r="17" spans="1:7" ht="15.95" customHeight="1">
      <c r="A17" s="44" t="s">
        <v>41</v>
      </c>
      <c r="B17" s="12" t="s">
        <v>42</v>
      </c>
      <c r="C17" s="45">
        <f>_HSV2</f>
        <v>0</v>
      </c>
      <c r="D17" s="29" t="str">
        <f>'B-Rekapitulace'!A29</f>
        <v>Přesun stavebních kapacit</v>
      </c>
      <c r="E17" s="49"/>
      <c r="F17" s="50"/>
      <c r="G17" s="45">
        <f>'B-Rekapitulace'!I29</f>
        <v>0</v>
      </c>
    </row>
    <row r="18" spans="1:7" ht="15.95" customHeight="1">
      <c r="A18" s="51" t="s">
        <v>43</v>
      </c>
      <c r="B18" s="12" t="s">
        <v>44</v>
      </c>
      <c r="C18" s="45">
        <f>_PSV2</f>
        <v>0</v>
      </c>
      <c r="D18" s="29" t="str">
        <f>'B-Rekapitulace'!A30</f>
        <v>Mimostaveništní doprava</v>
      </c>
      <c r="E18" s="49"/>
      <c r="F18" s="50"/>
      <c r="G18" s="45">
        <f>'B-Rekapitulace'!I30</f>
        <v>0</v>
      </c>
    </row>
    <row r="19" spans="1:7" ht="15.95" customHeight="1">
      <c r="A19" s="52" t="s">
        <v>45</v>
      </c>
      <c r="B19" s="12"/>
      <c r="C19" s="45">
        <f>SUM(C15:C18)</f>
        <v>0</v>
      </c>
      <c r="D19" s="53" t="str">
        <f>'B-Rekapitulace'!A31</f>
        <v>Zařízení staveniště</v>
      </c>
      <c r="E19" s="49"/>
      <c r="F19" s="50"/>
      <c r="G19" s="45">
        <f>'B-Rekapitulace'!I31</f>
        <v>0</v>
      </c>
    </row>
    <row r="20" spans="1:7" ht="15.95" customHeight="1">
      <c r="A20" s="52"/>
      <c r="B20" s="12"/>
      <c r="C20" s="45"/>
      <c r="D20" s="29" t="str">
        <f>'B-Rekapitulace'!A32</f>
        <v>Provoz investora</v>
      </c>
      <c r="E20" s="49"/>
      <c r="F20" s="50"/>
      <c r="G20" s="45">
        <f>'B-Rekapitulace'!I32</f>
        <v>0</v>
      </c>
    </row>
    <row r="21" spans="1:7" ht="15.95" customHeight="1">
      <c r="A21" s="52" t="s">
        <v>46</v>
      </c>
      <c r="B21" s="12"/>
      <c r="C21" s="45">
        <f>_HZS2</f>
        <v>0</v>
      </c>
      <c r="D21" s="29" t="str">
        <f>'B-Rekapitulace'!A33</f>
        <v>Kompletační činnost (IČD)</v>
      </c>
      <c r="E21" s="49"/>
      <c r="F21" s="50"/>
      <c r="G21" s="45">
        <f>'B-Rekapitulace'!I33</f>
        <v>0</v>
      </c>
    </row>
    <row r="22" spans="1:7" ht="15.95" customHeight="1">
      <c r="A22" s="15" t="s">
        <v>47</v>
      </c>
      <c r="C22" s="45">
        <f>C19+C21</f>
        <v>0</v>
      </c>
      <c r="D22" s="29" t="s">
        <v>48</v>
      </c>
      <c r="E22" s="49"/>
      <c r="F22" s="50"/>
      <c r="G22" s="45">
        <f>G23-SUM(G15:G21)</f>
        <v>0</v>
      </c>
    </row>
    <row r="23" spans="1:7" ht="15.95" customHeight="1" thickBot="1">
      <c r="A23" s="29" t="s">
        <v>49</v>
      </c>
      <c r="B23" s="30"/>
      <c r="C23" s="54">
        <f>C22+G23</f>
        <v>0</v>
      </c>
      <c r="D23" s="55" t="s">
        <v>50</v>
      </c>
      <c r="E23" s="56"/>
      <c r="F23" s="57"/>
      <c r="G23" s="45">
        <f>_VRN2</f>
        <v>0</v>
      </c>
    </row>
    <row r="24" spans="1:7" ht="15">
      <c r="A24" s="58" t="s">
        <v>51</v>
      </c>
      <c r="B24" s="59"/>
      <c r="C24" s="60" t="s">
        <v>52</v>
      </c>
      <c r="D24" s="59"/>
      <c r="E24" s="60" t="s">
        <v>53</v>
      </c>
      <c r="F24" s="59"/>
      <c r="G24" s="61"/>
    </row>
    <row r="25" spans="1:7" ht="15">
      <c r="A25" s="22"/>
      <c r="B25" s="24"/>
      <c r="C25" s="25" t="s">
        <v>54</v>
      </c>
      <c r="D25" s="24"/>
      <c r="E25" s="25" t="s">
        <v>54</v>
      </c>
      <c r="F25" s="24"/>
      <c r="G25" s="26"/>
    </row>
    <row r="26" spans="1:7" ht="15">
      <c r="A26" s="15" t="s">
        <v>55</v>
      </c>
      <c r="B26" s="62"/>
      <c r="C26" s="33" t="s">
        <v>55</v>
      </c>
      <c r="E26" s="33" t="s">
        <v>55</v>
      </c>
      <c r="G26" s="17"/>
    </row>
    <row r="27" spans="1:7" ht="15">
      <c r="A27" s="15"/>
      <c r="B27" s="63"/>
      <c r="C27" s="33" t="s">
        <v>56</v>
      </c>
      <c r="E27" s="33" t="s">
        <v>57</v>
      </c>
      <c r="G27" s="17"/>
    </row>
    <row r="28" spans="1:7" ht="15">
      <c r="A28" s="15"/>
      <c r="C28" s="33"/>
      <c r="E28" s="33"/>
      <c r="G28" s="17"/>
    </row>
    <row r="29" spans="1:7" ht="94.5" customHeight="1">
      <c r="A29" s="15"/>
      <c r="C29" s="33"/>
      <c r="E29" s="33"/>
      <c r="G29" s="17"/>
    </row>
    <row r="30" spans="1:7" ht="15">
      <c r="A30" s="22" t="s">
        <v>58</v>
      </c>
      <c r="B30" s="24"/>
      <c r="C30" s="64">
        <v>21</v>
      </c>
      <c r="D30" s="24" t="s">
        <v>59</v>
      </c>
      <c r="E30" s="25"/>
      <c r="F30" s="65">
        <f>ROUND(C23-F32,0)</f>
        <v>0</v>
      </c>
      <c r="G30" s="26"/>
    </row>
    <row r="31" spans="1:7" ht="15">
      <c r="A31" s="22" t="s">
        <v>60</v>
      </c>
      <c r="B31" s="24"/>
      <c r="C31" s="64">
        <f>_SazbaDPH12</f>
        <v>21</v>
      </c>
      <c r="D31" s="24" t="s">
        <v>59</v>
      </c>
      <c r="E31" s="25"/>
      <c r="F31" s="66">
        <f>ROUND(PRODUCT(F30,C31/100),1)</f>
        <v>0</v>
      </c>
      <c r="G31" s="32"/>
    </row>
    <row r="32" spans="1:7" ht="15">
      <c r="A32" s="22" t="s">
        <v>58</v>
      </c>
      <c r="B32" s="24"/>
      <c r="C32" s="64">
        <v>0</v>
      </c>
      <c r="D32" s="24" t="s">
        <v>59</v>
      </c>
      <c r="E32" s="25"/>
      <c r="F32" s="65">
        <v>0</v>
      </c>
      <c r="G32" s="26"/>
    </row>
    <row r="33" spans="1:7" ht="15">
      <c r="A33" s="22" t="s">
        <v>60</v>
      </c>
      <c r="B33" s="24"/>
      <c r="C33" s="64">
        <f>SazbaDPH22</f>
        <v>0</v>
      </c>
      <c r="D33" s="24" t="s">
        <v>59</v>
      </c>
      <c r="E33" s="25"/>
      <c r="F33" s="66">
        <f>ROUND(PRODUCT(F32,C33/100),1)</f>
        <v>0</v>
      </c>
      <c r="G33" s="32"/>
    </row>
    <row r="34" spans="1:7" s="72" customFormat="1" ht="19.5" customHeight="1" thickBot="1">
      <c r="A34" s="67" t="s">
        <v>61</v>
      </c>
      <c r="B34" s="68"/>
      <c r="C34" s="68"/>
      <c r="D34" s="68"/>
      <c r="E34" s="69"/>
      <c r="F34" s="70">
        <f>CEILING(SUM(F30:F33),1)</f>
        <v>0</v>
      </c>
      <c r="G34" s="71"/>
    </row>
    <row r="36" spans="1:8" ht="15">
      <c r="A36" s="6" t="s">
        <v>62</v>
      </c>
      <c r="H36" s="6" t="s">
        <v>63</v>
      </c>
    </row>
    <row r="37" spans="2:8" ht="14.25" customHeight="1">
      <c r="B37" s="385" t="s">
        <v>395</v>
      </c>
      <c r="C37" s="385"/>
      <c r="D37" s="385"/>
      <c r="E37" s="385"/>
      <c r="F37" s="385"/>
      <c r="G37" s="385"/>
      <c r="H37" s="6" t="s">
        <v>63</v>
      </c>
    </row>
    <row r="38" spans="1:8" ht="12.75" customHeight="1">
      <c r="A38" s="73"/>
      <c r="B38" s="385"/>
      <c r="C38" s="385"/>
      <c r="D38" s="385"/>
      <c r="E38" s="385"/>
      <c r="F38" s="385"/>
      <c r="G38" s="385"/>
      <c r="H38" s="6" t="s">
        <v>63</v>
      </c>
    </row>
    <row r="39" spans="1:8" ht="15">
      <c r="A39" s="73"/>
      <c r="B39" s="385"/>
      <c r="C39" s="385"/>
      <c r="D39" s="385"/>
      <c r="E39" s="385"/>
      <c r="F39" s="385"/>
      <c r="G39" s="385"/>
      <c r="H39" s="6" t="s">
        <v>63</v>
      </c>
    </row>
    <row r="40" spans="1:8" ht="15">
      <c r="A40" s="73"/>
      <c r="B40" s="385"/>
      <c r="C40" s="385"/>
      <c r="D40" s="385"/>
      <c r="E40" s="385"/>
      <c r="F40" s="385"/>
      <c r="G40" s="385"/>
      <c r="H40" s="6" t="s">
        <v>63</v>
      </c>
    </row>
    <row r="41" spans="1:8" ht="15">
      <c r="A41" s="73"/>
      <c r="B41" s="385"/>
      <c r="C41" s="385"/>
      <c r="D41" s="385"/>
      <c r="E41" s="385"/>
      <c r="F41" s="385"/>
      <c r="G41" s="385"/>
      <c r="H41" s="6" t="s">
        <v>63</v>
      </c>
    </row>
    <row r="42" spans="1:8" ht="15">
      <c r="A42" s="73"/>
      <c r="B42" s="385"/>
      <c r="C42" s="385"/>
      <c r="D42" s="385"/>
      <c r="E42" s="385"/>
      <c r="F42" s="385"/>
      <c r="G42" s="385"/>
      <c r="H42" s="6" t="s">
        <v>63</v>
      </c>
    </row>
    <row r="43" spans="1:8" ht="15">
      <c r="A43" s="73"/>
      <c r="B43" s="385"/>
      <c r="C43" s="385"/>
      <c r="D43" s="385"/>
      <c r="E43" s="385"/>
      <c r="F43" s="385"/>
      <c r="G43" s="385"/>
      <c r="H43" s="6" t="s">
        <v>63</v>
      </c>
    </row>
    <row r="44" spans="1:8" ht="15">
      <c r="A44" s="73"/>
      <c r="B44" s="385"/>
      <c r="C44" s="385"/>
      <c r="D44" s="385"/>
      <c r="E44" s="385"/>
      <c r="F44" s="385"/>
      <c r="G44" s="385"/>
      <c r="H44" s="6" t="s">
        <v>63</v>
      </c>
    </row>
    <row r="45" spans="1:8" ht="0.75" customHeight="1">
      <c r="A45" s="73"/>
      <c r="B45" s="385"/>
      <c r="C45" s="385"/>
      <c r="D45" s="385"/>
      <c r="E45" s="385"/>
      <c r="F45" s="385"/>
      <c r="G45" s="385"/>
      <c r="H45" s="6" t="s">
        <v>63</v>
      </c>
    </row>
    <row r="46" spans="2:7" ht="15">
      <c r="B46" s="379"/>
      <c r="C46" s="379"/>
      <c r="D46" s="379"/>
      <c r="E46" s="379"/>
      <c r="F46" s="379"/>
      <c r="G46" s="379"/>
    </row>
    <row r="47" spans="2:7" ht="15">
      <c r="B47" s="379"/>
      <c r="C47" s="379"/>
      <c r="D47" s="379"/>
      <c r="E47" s="379"/>
      <c r="F47" s="379"/>
      <c r="G47" s="379"/>
    </row>
    <row r="48" spans="2:7" ht="15">
      <c r="B48" s="379"/>
      <c r="C48" s="379"/>
      <c r="D48" s="379"/>
      <c r="E48" s="379"/>
      <c r="F48" s="379"/>
      <c r="G48" s="379"/>
    </row>
    <row r="49" spans="2:7" ht="15">
      <c r="B49" s="379"/>
      <c r="C49" s="379"/>
      <c r="D49" s="379"/>
      <c r="E49" s="379"/>
      <c r="F49" s="379"/>
      <c r="G49" s="379"/>
    </row>
    <row r="50" spans="2:7" ht="15">
      <c r="B50" s="379"/>
      <c r="C50" s="379"/>
      <c r="D50" s="379"/>
      <c r="E50" s="379"/>
      <c r="F50" s="379"/>
      <c r="G50" s="379"/>
    </row>
    <row r="51" spans="2:7" ht="15">
      <c r="B51" s="379"/>
      <c r="C51" s="379"/>
      <c r="D51" s="379"/>
      <c r="E51" s="379"/>
      <c r="F51" s="379"/>
      <c r="G51" s="379"/>
    </row>
    <row r="52" spans="2:7" ht="15">
      <c r="B52" s="379"/>
      <c r="C52" s="379"/>
      <c r="D52" s="379"/>
      <c r="E52" s="379"/>
      <c r="F52" s="379"/>
      <c r="G52" s="379"/>
    </row>
    <row r="53" spans="2:7" ht="15">
      <c r="B53" s="379"/>
      <c r="C53" s="379"/>
      <c r="D53" s="379"/>
      <c r="E53" s="379"/>
      <c r="F53" s="379"/>
      <c r="G53" s="379"/>
    </row>
    <row r="54" spans="2:7" ht="15">
      <c r="B54" s="379"/>
      <c r="C54" s="379"/>
      <c r="D54" s="379"/>
      <c r="E54" s="379"/>
      <c r="F54" s="379"/>
      <c r="G54" s="379"/>
    </row>
    <row r="55" spans="2:7" ht="15">
      <c r="B55" s="379"/>
      <c r="C55" s="379"/>
      <c r="D55" s="379"/>
      <c r="E55" s="379"/>
      <c r="F55" s="379"/>
      <c r="G55" s="379"/>
    </row>
  </sheetData>
  <sheetProtection algorithmName="SHA-512" hashValue="N/hiyLVvzqcH81rnknygkrAfLbC7pIEGfkiHLr7XGZdSiyj1BhiyadXM7cYT+f1zaO8c3Bk6WZCHbQxRv2w/AA==" saltValue="pRwjjqJUvowHA3GqqEHSnw==" spinCount="100000" sheet="1" objects="1" scenarios="1" formatCells="0" formatColumns="0" formatRows="0"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8:D8"/>
    <mergeCell ref="C9:D9"/>
    <mergeCell ref="E12:G12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86"/>
  <sheetViews>
    <sheetView workbookViewId="0" topLeftCell="A1">
      <selection activeCell="A36" sqref="A36"/>
    </sheetView>
  </sheetViews>
  <sheetFormatPr defaultColWidth="9.140625" defaultRowHeight="15"/>
  <cols>
    <col min="1" max="1" width="5.8515625" style="6" customWidth="1"/>
    <col min="2" max="2" width="6.140625" style="6" customWidth="1"/>
    <col min="3" max="3" width="11.421875" style="6" customWidth="1"/>
    <col min="4" max="4" width="15.8515625" style="6" customWidth="1"/>
    <col min="5" max="5" width="11.28125" style="6" customWidth="1"/>
    <col min="6" max="6" width="10.8515625" style="6" customWidth="1"/>
    <col min="7" max="7" width="11.00390625" style="6" customWidth="1"/>
    <col min="8" max="8" width="11.140625" style="6" customWidth="1"/>
    <col min="9" max="9" width="10.7109375" style="6" customWidth="1"/>
    <col min="10" max="256" width="9.140625" style="6" customWidth="1"/>
    <col min="257" max="257" width="5.8515625" style="6" customWidth="1"/>
    <col min="258" max="258" width="6.140625" style="6" customWidth="1"/>
    <col min="259" max="259" width="11.421875" style="6" customWidth="1"/>
    <col min="260" max="260" width="15.8515625" style="6" customWidth="1"/>
    <col min="261" max="261" width="11.28125" style="6" customWidth="1"/>
    <col min="262" max="262" width="10.8515625" style="6" customWidth="1"/>
    <col min="263" max="263" width="11.00390625" style="6" customWidth="1"/>
    <col min="264" max="264" width="11.140625" style="6" customWidth="1"/>
    <col min="265" max="265" width="10.7109375" style="6" customWidth="1"/>
    <col min="266" max="512" width="9.140625" style="6" customWidth="1"/>
    <col min="513" max="513" width="5.8515625" style="6" customWidth="1"/>
    <col min="514" max="514" width="6.140625" style="6" customWidth="1"/>
    <col min="515" max="515" width="11.421875" style="6" customWidth="1"/>
    <col min="516" max="516" width="15.8515625" style="6" customWidth="1"/>
    <col min="517" max="517" width="11.28125" style="6" customWidth="1"/>
    <col min="518" max="518" width="10.8515625" style="6" customWidth="1"/>
    <col min="519" max="519" width="11.00390625" style="6" customWidth="1"/>
    <col min="520" max="520" width="11.140625" style="6" customWidth="1"/>
    <col min="521" max="521" width="10.7109375" style="6" customWidth="1"/>
    <col min="522" max="768" width="9.140625" style="6" customWidth="1"/>
    <col min="769" max="769" width="5.8515625" style="6" customWidth="1"/>
    <col min="770" max="770" width="6.140625" style="6" customWidth="1"/>
    <col min="771" max="771" width="11.421875" style="6" customWidth="1"/>
    <col min="772" max="772" width="15.8515625" style="6" customWidth="1"/>
    <col min="773" max="773" width="11.28125" style="6" customWidth="1"/>
    <col min="774" max="774" width="10.8515625" style="6" customWidth="1"/>
    <col min="775" max="775" width="11.00390625" style="6" customWidth="1"/>
    <col min="776" max="776" width="11.140625" style="6" customWidth="1"/>
    <col min="777" max="777" width="10.7109375" style="6" customWidth="1"/>
    <col min="778" max="1024" width="9.140625" style="6" customWidth="1"/>
    <col min="1025" max="1025" width="5.8515625" style="6" customWidth="1"/>
    <col min="1026" max="1026" width="6.140625" style="6" customWidth="1"/>
    <col min="1027" max="1027" width="11.421875" style="6" customWidth="1"/>
    <col min="1028" max="1028" width="15.8515625" style="6" customWidth="1"/>
    <col min="1029" max="1029" width="11.28125" style="6" customWidth="1"/>
    <col min="1030" max="1030" width="10.8515625" style="6" customWidth="1"/>
    <col min="1031" max="1031" width="11.00390625" style="6" customWidth="1"/>
    <col min="1032" max="1032" width="11.140625" style="6" customWidth="1"/>
    <col min="1033" max="1033" width="10.7109375" style="6" customWidth="1"/>
    <col min="1034" max="1280" width="9.140625" style="6" customWidth="1"/>
    <col min="1281" max="1281" width="5.8515625" style="6" customWidth="1"/>
    <col min="1282" max="1282" width="6.140625" style="6" customWidth="1"/>
    <col min="1283" max="1283" width="11.421875" style="6" customWidth="1"/>
    <col min="1284" max="1284" width="15.8515625" style="6" customWidth="1"/>
    <col min="1285" max="1285" width="11.28125" style="6" customWidth="1"/>
    <col min="1286" max="1286" width="10.8515625" style="6" customWidth="1"/>
    <col min="1287" max="1287" width="11.00390625" style="6" customWidth="1"/>
    <col min="1288" max="1288" width="11.140625" style="6" customWidth="1"/>
    <col min="1289" max="1289" width="10.7109375" style="6" customWidth="1"/>
    <col min="1290" max="1536" width="9.140625" style="6" customWidth="1"/>
    <col min="1537" max="1537" width="5.8515625" style="6" customWidth="1"/>
    <col min="1538" max="1538" width="6.140625" style="6" customWidth="1"/>
    <col min="1539" max="1539" width="11.421875" style="6" customWidth="1"/>
    <col min="1540" max="1540" width="15.8515625" style="6" customWidth="1"/>
    <col min="1541" max="1541" width="11.28125" style="6" customWidth="1"/>
    <col min="1542" max="1542" width="10.8515625" style="6" customWidth="1"/>
    <col min="1543" max="1543" width="11.00390625" style="6" customWidth="1"/>
    <col min="1544" max="1544" width="11.140625" style="6" customWidth="1"/>
    <col min="1545" max="1545" width="10.7109375" style="6" customWidth="1"/>
    <col min="1546" max="1792" width="9.140625" style="6" customWidth="1"/>
    <col min="1793" max="1793" width="5.8515625" style="6" customWidth="1"/>
    <col min="1794" max="1794" width="6.140625" style="6" customWidth="1"/>
    <col min="1795" max="1795" width="11.421875" style="6" customWidth="1"/>
    <col min="1796" max="1796" width="15.8515625" style="6" customWidth="1"/>
    <col min="1797" max="1797" width="11.28125" style="6" customWidth="1"/>
    <col min="1798" max="1798" width="10.8515625" style="6" customWidth="1"/>
    <col min="1799" max="1799" width="11.00390625" style="6" customWidth="1"/>
    <col min="1800" max="1800" width="11.140625" style="6" customWidth="1"/>
    <col min="1801" max="1801" width="10.7109375" style="6" customWidth="1"/>
    <col min="1802" max="2048" width="9.140625" style="6" customWidth="1"/>
    <col min="2049" max="2049" width="5.8515625" style="6" customWidth="1"/>
    <col min="2050" max="2050" width="6.140625" style="6" customWidth="1"/>
    <col min="2051" max="2051" width="11.421875" style="6" customWidth="1"/>
    <col min="2052" max="2052" width="15.8515625" style="6" customWidth="1"/>
    <col min="2053" max="2053" width="11.28125" style="6" customWidth="1"/>
    <col min="2054" max="2054" width="10.8515625" style="6" customWidth="1"/>
    <col min="2055" max="2055" width="11.00390625" style="6" customWidth="1"/>
    <col min="2056" max="2056" width="11.140625" style="6" customWidth="1"/>
    <col min="2057" max="2057" width="10.7109375" style="6" customWidth="1"/>
    <col min="2058" max="2304" width="9.140625" style="6" customWidth="1"/>
    <col min="2305" max="2305" width="5.8515625" style="6" customWidth="1"/>
    <col min="2306" max="2306" width="6.140625" style="6" customWidth="1"/>
    <col min="2307" max="2307" width="11.421875" style="6" customWidth="1"/>
    <col min="2308" max="2308" width="15.8515625" style="6" customWidth="1"/>
    <col min="2309" max="2309" width="11.28125" style="6" customWidth="1"/>
    <col min="2310" max="2310" width="10.8515625" style="6" customWidth="1"/>
    <col min="2311" max="2311" width="11.00390625" style="6" customWidth="1"/>
    <col min="2312" max="2312" width="11.140625" style="6" customWidth="1"/>
    <col min="2313" max="2313" width="10.7109375" style="6" customWidth="1"/>
    <col min="2314" max="2560" width="9.140625" style="6" customWidth="1"/>
    <col min="2561" max="2561" width="5.8515625" style="6" customWidth="1"/>
    <col min="2562" max="2562" width="6.140625" style="6" customWidth="1"/>
    <col min="2563" max="2563" width="11.421875" style="6" customWidth="1"/>
    <col min="2564" max="2564" width="15.8515625" style="6" customWidth="1"/>
    <col min="2565" max="2565" width="11.28125" style="6" customWidth="1"/>
    <col min="2566" max="2566" width="10.8515625" style="6" customWidth="1"/>
    <col min="2567" max="2567" width="11.00390625" style="6" customWidth="1"/>
    <col min="2568" max="2568" width="11.140625" style="6" customWidth="1"/>
    <col min="2569" max="2569" width="10.7109375" style="6" customWidth="1"/>
    <col min="2570" max="2816" width="9.140625" style="6" customWidth="1"/>
    <col min="2817" max="2817" width="5.8515625" style="6" customWidth="1"/>
    <col min="2818" max="2818" width="6.140625" style="6" customWidth="1"/>
    <col min="2819" max="2819" width="11.421875" style="6" customWidth="1"/>
    <col min="2820" max="2820" width="15.8515625" style="6" customWidth="1"/>
    <col min="2821" max="2821" width="11.28125" style="6" customWidth="1"/>
    <col min="2822" max="2822" width="10.8515625" style="6" customWidth="1"/>
    <col min="2823" max="2823" width="11.00390625" style="6" customWidth="1"/>
    <col min="2824" max="2824" width="11.140625" style="6" customWidth="1"/>
    <col min="2825" max="2825" width="10.7109375" style="6" customWidth="1"/>
    <col min="2826" max="3072" width="9.140625" style="6" customWidth="1"/>
    <col min="3073" max="3073" width="5.8515625" style="6" customWidth="1"/>
    <col min="3074" max="3074" width="6.140625" style="6" customWidth="1"/>
    <col min="3075" max="3075" width="11.421875" style="6" customWidth="1"/>
    <col min="3076" max="3076" width="15.8515625" style="6" customWidth="1"/>
    <col min="3077" max="3077" width="11.28125" style="6" customWidth="1"/>
    <col min="3078" max="3078" width="10.8515625" style="6" customWidth="1"/>
    <col min="3079" max="3079" width="11.00390625" style="6" customWidth="1"/>
    <col min="3080" max="3080" width="11.140625" style="6" customWidth="1"/>
    <col min="3081" max="3081" width="10.7109375" style="6" customWidth="1"/>
    <col min="3082" max="3328" width="9.140625" style="6" customWidth="1"/>
    <col min="3329" max="3329" width="5.8515625" style="6" customWidth="1"/>
    <col min="3330" max="3330" width="6.140625" style="6" customWidth="1"/>
    <col min="3331" max="3331" width="11.421875" style="6" customWidth="1"/>
    <col min="3332" max="3332" width="15.8515625" style="6" customWidth="1"/>
    <col min="3333" max="3333" width="11.28125" style="6" customWidth="1"/>
    <col min="3334" max="3334" width="10.8515625" style="6" customWidth="1"/>
    <col min="3335" max="3335" width="11.00390625" style="6" customWidth="1"/>
    <col min="3336" max="3336" width="11.140625" style="6" customWidth="1"/>
    <col min="3337" max="3337" width="10.7109375" style="6" customWidth="1"/>
    <col min="3338" max="3584" width="9.140625" style="6" customWidth="1"/>
    <col min="3585" max="3585" width="5.8515625" style="6" customWidth="1"/>
    <col min="3586" max="3586" width="6.140625" style="6" customWidth="1"/>
    <col min="3587" max="3587" width="11.421875" style="6" customWidth="1"/>
    <col min="3588" max="3588" width="15.8515625" style="6" customWidth="1"/>
    <col min="3589" max="3589" width="11.28125" style="6" customWidth="1"/>
    <col min="3590" max="3590" width="10.8515625" style="6" customWidth="1"/>
    <col min="3591" max="3591" width="11.00390625" style="6" customWidth="1"/>
    <col min="3592" max="3592" width="11.140625" style="6" customWidth="1"/>
    <col min="3593" max="3593" width="10.7109375" style="6" customWidth="1"/>
    <col min="3594" max="3840" width="9.140625" style="6" customWidth="1"/>
    <col min="3841" max="3841" width="5.8515625" style="6" customWidth="1"/>
    <col min="3842" max="3842" width="6.140625" style="6" customWidth="1"/>
    <col min="3843" max="3843" width="11.421875" style="6" customWidth="1"/>
    <col min="3844" max="3844" width="15.8515625" style="6" customWidth="1"/>
    <col min="3845" max="3845" width="11.28125" style="6" customWidth="1"/>
    <col min="3846" max="3846" width="10.8515625" style="6" customWidth="1"/>
    <col min="3847" max="3847" width="11.00390625" style="6" customWidth="1"/>
    <col min="3848" max="3848" width="11.140625" style="6" customWidth="1"/>
    <col min="3849" max="3849" width="10.7109375" style="6" customWidth="1"/>
    <col min="3850" max="4096" width="9.140625" style="6" customWidth="1"/>
    <col min="4097" max="4097" width="5.8515625" style="6" customWidth="1"/>
    <col min="4098" max="4098" width="6.140625" style="6" customWidth="1"/>
    <col min="4099" max="4099" width="11.421875" style="6" customWidth="1"/>
    <col min="4100" max="4100" width="15.8515625" style="6" customWidth="1"/>
    <col min="4101" max="4101" width="11.28125" style="6" customWidth="1"/>
    <col min="4102" max="4102" width="10.8515625" style="6" customWidth="1"/>
    <col min="4103" max="4103" width="11.00390625" style="6" customWidth="1"/>
    <col min="4104" max="4104" width="11.140625" style="6" customWidth="1"/>
    <col min="4105" max="4105" width="10.7109375" style="6" customWidth="1"/>
    <col min="4106" max="4352" width="9.140625" style="6" customWidth="1"/>
    <col min="4353" max="4353" width="5.8515625" style="6" customWidth="1"/>
    <col min="4354" max="4354" width="6.140625" style="6" customWidth="1"/>
    <col min="4355" max="4355" width="11.421875" style="6" customWidth="1"/>
    <col min="4356" max="4356" width="15.8515625" style="6" customWidth="1"/>
    <col min="4357" max="4357" width="11.28125" style="6" customWidth="1"/>
    <col min="4358" max="4358" width="10.8515625" style="6" customWidth="1"/>
    <col min="4359" max="4359" width="11.00390625" style="6" customWidth="1"/>
    <col min="4360" max="4360" width="11.140625" style="6" customWidth="1"/>
    <col min="4361" max="4361" width="10.7109375" style="6" customWidth="1"/>
    <col min="4362" max="4608" width="9.140625" style="6" customWidth="1"/>
    <col min="4609" max="4609" width="5.8515625" style="6" customWidth="1"/>
    <col min="4610" max="4610" width="6.140625" style="6" customWidth="1"/>
    <col min="4611" max="4611" width="11.421875" style="6" customWidth="1"/>
    <col min="4612" max="4612" width="15.8515625" style="6" customWidth="1"/>
    <col min="4613" max="4613" width="11.28125" style="6" customWidth="1"/>
    <col min="4614" max="4614" width="10.8515625" style="6" customWidth="1"/>
    <col min="4615" max="4615" width="11.00390625" style="6" customWidth="1"/>
    <col min="4616" max="4616" width="11.140625" style="6" customWidth="1"/>
    <col min="4617" max="4617" width="10.7109375" style="6" customWidth="1"/>
    <col min="4618" max="4864" width="9.140625" style="6" customWidth="1"/>
    <col min="4865" max="4865" width="5.8515625" style="6" customWidth="1"/>
    <col min="4866" max="4866" width="6.140625" style="6" customWidth="1"/>
    <col min="4867" max="4867" width="11.421875" style="6" customWidth="1"/>
    <col min="4868" max="4868" width="15.8515625" style="6" customWidth="1"/>
    <col min="4869" max="4869" width="11.28125" style="6" customWidth="1"/>
    <col min="4870" max="4870" width="10.8515625" style="6" customWidth="1"/>
    <col min="4871" max="4871" width="11.00390625" style="6" customWidth="1"/>
    <col min="4872" max="4872" width="11.140625" style="6" customWidth="1"/>
    <col min="4873" max="4873" width="10.7109375" style="6" customWidth="1"/>
    <col min="4874" max="5120" width="9.140625" style="6" customWidth="1"/>
    <col min="5121" max="5121" width="5.8515625" style="6" customWidth="1"/>
    <col min="5122" max="5122" width="6.140625" style="6" customWidth="1"/>
    <col min="5123" max="5123" width="11.421875" style="6" customWidth="1"/>
    <col min="5124" max="5124" width="15.8515625" style="6" customWidth="1"/>
    <col min="5125" max="5125" width="11.28125" style="6" customWidth="1"/>
    <col min="5126" max="5126" width="10.8515625" style="6" customWidth="1"/>
    <col min="5127" max="5127" width="11.00390625" style="6" customWidth="1"/>
    <col min="5128" max="5128" width="11.140625" style="6" customWidth="1"/>
    <col min="5129" max="5129" width="10.7109375" style="6" customWidth="1"/>
    <col min="5130" max="5376" width="9.140625" style="6" customWidth="1"/>
    <col min="5377" max="5377" width="5.8515625" style="6" customWidth="1"/>
    <col min="5378" max="5378" width="6.140625" style="6" customWidth="1"/>
    <col min="5379" max="5379" width="11.421875" style="6" customWidth="1"/>
    <col min="5380" max="5380" width="15.8515625" style="6" customWidth="1"/>
    <col min="5381" max="5381" width="11.28125" style="6" customWidth="1"/>
    <col min="5382" max="5382" width="10.8515625" style="6" customWidth="1"/>
    <col min="5383" max="5383" width="11.00390625" style="6" customWidth="1"/>
    <col min="5384" max="5384" width="11.140625" style="6" customWidth="1"/>
    <col min="5385" max="5385" width="10.7109375" style="6" customWidth="1"/>
    <col min="5386" max="5632" width="9.140625" style="6" customWidth="1"/>
    <col min="5633" max="5633" width="5.8515625" style="6" customWidth="1"/>
    <col min="5634" max="5634" width="6.140625" style="6" customWidth="1"/>
    <col min="5635" max="5635" width="11.421875" style="6" customWidth="1"/>
    <col min="5636" max="5636" width="15.8515625" style="6" customWidth="1"/>
    <col min="5637" max="5637" width="11.28125" style="6" customWidth="1"/>
    <col min="5638" max="5638" width="10.8515625" style="6" customWidth="1"/>
    <col min="5639" max="5639" width="11.00390625" style="6" customWidth="1"/>
    <col min="5640" max="5640" width="11.140625" style="6" customWidth="1"/>
    <col min="5641" max="5641" width="10.7109375" style="6" customWidth="1"/>
    <col min="5642" max="5888" width="9.140625" style="6" customWidth="1"/>
    <col min="5889" max="5889" width="5.8515625" style="6" customWidth="1"/>
    <col min="5890" max="5890" width="6.140625" style="6" customWidth="1"/>
    <col min="5891" max="5891" width="11.421875" style="6" customWidth="1"/>
    <col min="5892" max="5892" width="15.8515625" style="6" customWidth="1"/>
    <col min="5893" max="5893" width="11.28125" style="6" customWidth="1"/>
    <col min="5894" max="5894" width="10.8515625" style="6" customWidth="1"/>
    <col min="5895" max="5895" width="11.00390625" style="6" customWidth="1"/>
    <col min="5896" max="5896" width="11.140625" style="6" customWidth="1"/>
    <col min="5897" max="5897" width="10.7109375" style="6" customWidth="1"/>
    <col min="5898" max="6144" width="9.140625" style="6" customWidth="1"/>
    <col min="6145" max="6145" width="5.8515625" style="6" customWidth="1"/>
    <col min="6146" max="6146" width="6.140625" style="6" customWidth="1"/>
    <col min="6147" max="6147" width="11.421875" style="6" customWidth="1"/>
    <col min="6148" max="6148" width="15.8515625" style="6" customWidth="1"/>
    <col min="6149" max="6149" width="11.28125" style="6" customWidth="1"/>
    <col min="6150" max="6150" width="10.8515625" style="6" customWidth="1"/>
    <col min="6151" max="6151" width="11.00390625" style="6" customWidth="1"/>
    <col min="6152" max="6152" width="11.140625" style="6" customWidth="1"/>
    <col min="6153" max="6153" width="10.7109375" style="6" customWidth="1"/>
    <col min="6154" max="6400" width="9.140625" style="6" customWidth="1"/>
    <col min="6401" max="6401" width="5.8515625" style="6" customWidth="1"/>
    <col min="6402" max="6402" width="6.140625" style="6" customWidth="1"/>
    <col min="6403" max="6403" width="11.421875" style="6" customWidth="1"/>
    <col min="6404" max="6404" width="15.8515625" style="6" customWidth="1"/>
    <col min="6405" max="6405" width="11.28125" style="6" customWidth="1"/>
    <col min="6406" max="6406" width="10.8515625" style="6" customWidth="1"/>
    <col min="6407" max="6407" width="11.00390625" style="6" customWidth="1"/>
    <col min="6408" max="6408" width="11.140625" style="6" customWidth="1"/>
    <col min="6409" max="6409" width="10.7109375" style="6" customWidth="1"/>
    <col min="6410" max="6656" width="9.140625" style="6" customWidth="1"/>
    <col min="6657" max="6657" width="5.8515625" style="6" customWidth="1"/>
    <col min="6658" max="6658" width="6.140625" style="6" customWidth="1"/>
    <col min="6659" max="6659" width="11.421875" style="6" customWidth="1"/>
    <col min="6660" max="6660" width="15.8515625" style="6" customWidth="1"/>
    <col min="6661" max="6661" width="11.28125" style="6" customWidth="1"/>
    <col min="6662" max="6662" width="10.8515625" style="6" customWidth="1"/>
    <col min="6663" max="6663" width="11.00390625" style="6" customWidth="1"/>
    <col min="6664" max="6664" width="11.140625" style="6" customWidth="1"/>
    <col min="6665" max="6665" width="10.7109375" style="6" customWidth="1"/>
    <col min="6666" max="6912" width="9.140625" style="6" customWidth="1"/>
    <col min="6913" max="6913" width="5.8515625" style="6" customWidth="1"/>
    <col min="6914" max="6914" width="6.140625" style="6" customWidth="1"/>
    <col min="6915" max="6915" width="11.421875" style="6" customWidth="1"/>
    <col min="6916" max="6916" width="15.8515625" style="6" customWidth="1"/>
    <col min="6917" max="6917" width="11.28125" style="6" customWidth="1"/>
    <col min="6918" max="6918" width="10.8515625" style="6" customWidth="1"/>
    <col min="6919" max="6919" width="11.00390625" style="6" customWidth="1"/>
    <col min="6920" max="6920" width="11.140625" style="6" customWidth="1"/>
    <col min="6921" max="6921" width="10.7109375" style="6" customWidth="1"/>
    <col min="6922" max="7168" width="9.140625" style="6" customWidth="1"/>
    <col min="7169" max="7169" width="5.8515625" style="6" customWidth="1"/>
    <col min="7170" max="7170" width="6.140625" style="6" customWidth="1"/>
    <col min="7171" max="7171" width="11.421875" style="6" customWidth="1"/>
    <col min="7172" max="7172" width="15.8515625" style="6" customWidth="1"/>
    <col min="7173" max="7173" width="11.28125" style="6" customWidth="1"/>
    <col min="7174" max="7174" width="10.8515625" style="6" customWidth="1"/>
    <col min="7175" max="7175" width="11.00390625" style="6" customWidth="1"/>
    <col min="7176" max="7176" width="11.140625" style="6" customWidth="1"/>
    <col min="7177" max="7177" width="10.7109375" style="6" customWidth="1"/>
    <col min="7178" max="7424" width="9.140625" style="6" customWidth="1"/>
    <col min="7425" max="7425" width="5.8515625" style="6" customWidth="1"/>
    <col min="7426" max="7426" width="6.140625" style="6" customWidth="1"/>
    <col min="7427" max="7427" width="11.421875" style="6" customWidth="1"/>
    <col min="7428" max="7428" width="15.8515625" style="6" customWidth="1"/>
    <col min="7429" max="7429" width="11.28125" style="6" customWidth="1"/>
    <col min="7430" max="7430" width="10.8515625" style="6" customWidth="1"/>
    <col min="7431" max="7431" width="11.00390625" style="6" customWidth="1"/>
    <col min="7432" max="7432" width="11.140625" style="6" customWidth="1"/>
    <col min="7433" max="7433" width="10.7109375" style="6" customWidth="1"/>
    <col min="7434" max="7680" width="9.140625" style="6" customWidth="1"/>
    <col min="7681" max="7681" width="5.8515625" style="6" customWidth="1"/>
    <col min="7682" max="7682" width="6.140625" style="6" customWidth="1"/>
    <col min="7683" max="7683" width="11.421875" style="6" customWidth="1"/>
    <col min="7684" max="7684" width="15.8515625" style="6" customWidth="1"/>
    <col min="7685" max="7685" width="11.28125" style="6" customWidth="1"/>
    <col min="7686" max="7686" width="10.8515625" style="6" customWidth="1"/>
    <col min="7687" max="7687" width="11.00390625" style="6" customWidth="1"/>
    <col min="7688" max="7688" width="11.140625" style="6" customWidth="1"/>
    <col min="7689" max="7689" width="10.7109375" style="6" customWidth="1"/>
    <col min="7690" max="7936" width="9.140625" style="6" customWidth="1"/>
    <col min="7937" max="7937" width="5.8515625" style="6" customWidth="1"/>
    <col min="7938" max="7938" width="6.140625" style="6" customWidth="1"/>
    <col min="7939" max="7939" width="11.421875" style="6" customWidth="1"/>
    <col min="7940" max="7940" width="15.8515625" style="6" customWidth="1"/>
    <col min="7941" max="7941" width="11.28125" style="6" customWidth="1"/>
    <col min="7942" max="7942" width="10.8515625" style="6" customWidth="1"/>
    <col min="7943" max="7943" width="11.00390625" style="6" customWidth="1"/>
    <col min="7944" max="7944" width="11.140625" style="6" customWidth="1"/>
    <col min="7945" max="7945" width="10.7109375" style="6" customWidth="1"/>
    <col min="7946" max="8192" width="9.140625" style="6" customWidth="1"/>
    <col min="8193" max="8193" width="5.8515625" style="6" customWidth="1"/>
    <col min="8194" max="8194" width="6.140625" style="6" customWidth="1"/>
    <col min="8195" max="8195" width="11.421875" style="6" customWidth="1"/>
    <col min="8196" max="8196" width="15.8515625" style="6" customWidth="1"/>
    <col min="8197" max="8197" width="11.28125" style="6" customWidth="1"/>
    <col min="8198" max="8198" width="10.8515625" style="6" customWidth="1"/>
    <col min="8199" max="8199" width="11.00390625" style="6" customWidth="1"/>
    <col min="8200" max="8200" width="11.140625" style="6" customWidth="1"/>
    <col min="8201" max="8201" width="10.7109375" style="6" customWidth="1"/>
    <col min="8202" max="8448" width="9.140625" style="6" customWidth="1"/>
    <col min="8449" max="8449" width="5.8515625" style="6" customWidth="1"/>
    <col min="8450" max="8450" width="6.140625" style="6" customWidth="1"/>
    <col min="8451" max="8451" width="11.421875" style="6" customWidth="1"/>
    <col min="8452" max="8452" width="15.8515625" style="6" customWidth="1"/>
    <col min="8453" max="8453" width="11.28125" style="6" customWidth="1"/>
    <col min="8454" max="8454" width="10.8515625" style="6" customWidth="1"/>
    <col min="8455" max="8455" width="11.00390625" style="6" customWidth="1"/>
    <col min="8456" max="8456" width="11.140625" style="6" customWidth="1"/>
    <col min="8457" max="8457" width="10.7109375" style="6" customWidth="1"/>
    <col min="8458" max="8704" width="9.140625" style="6" customWidth="1"/>
    <col min="8705" max="8705" width="5.8515625" style="6" customWidth="1"/>
    <col min="8706" max="8706" width="6.140625" style="6" customWidth="1"/>
    <col min="8707" max="8707" width="11.421875" style="6" customWidth="1"/>
    <col min="8708" max="8708" width="15.8515625" style="6" customWidth="1"/>
    <col min="8709" max="8709" width="11.28125" style="6" customWidth="1"/>
    <col min="8710" max="8710" width="10.8515625" style="6" customWidth="1"/>
    <col min="8711" max="8711" width="11.00390625" style="6" customWidth="1"/>
    <col min="8712" max="8712" width="11.140625" style="6" customWidth="1"/>
    <col min="8713" max="8713" width="10.7109375" style="6" customWidth="1"/>
    <col min="8714" max="8960" width="9.140625" style="6" customWidth="1"/>
    <col min="8961" max="8961" width="5.8515625" style="6" customWidth="1"/>
    <col min="8962" max="8962" width="6.140625" style="6" customWidth="1"/>
    <col min="8963" max="8963" width="11.421875" style="6" customWidth="1"/>
    <col min="8964" max="8964" width="15.8515625" style="6" customWidth="1"/>
    <col min="8965" max="8965" width="11.28125" style="6" customWidth="1"/>
    <col min="8966" max="8966" width="10.8515625" style="6" customWidth="1"/>
    <col min="8967" max="8967" width="11.00390625" style="6" customWidth="1"/>
    <col min="8968" max="8968" width="11.140625" style="6" customWidth="1"/>
    <col min="8969" max="8969" width="10.7109375" style="6" customWidth="1"/>
    <col min="8970" max="9216" width="9.140625" style="6" customWidth="1"/>
    <col min="9217" max="9217" width="5.8515625" style="6" customWidth="1"/>
    <col min="9218" max="9218" width="6.140625" style="6" customWidth="1"/>
    <col min="9219" max="9219" width="11.421875" style="6" customWidth="1"/>
    <col min="9220" max="9220" width="15.8515625" style="6" customWidth="1"/>
    <col min="9221" max="9221" width="11.28125" style="6" customWidth="1"/>
    <col min="9222" max="9222" width="10.8515625" style="6" customWidth="1"/>
    <col min="9223" max="9223" width="11.00390625" style="6" customWidth="1"/>
    <col min="9224" max="9224" width="11.140625" style="6" customWidth="1"/>
    <col min="9225" max="9225" width="10.7109375" style="6" customWidth="1"/>
    <col min="9226" max="9472" width="9.140625" style="6" customWidth="1"/>
    <col min="9473" max="9473" width="5.8515625" style="6" customWidth="1"/>
    <col min="9474" max="9474" width="6.140625" style="6" customWidth="1"/>
    <col min="9475" max="9475" width="11.421875" style="6" customWidth="1"/>
    <col min="9476" max="9476" width="15.8515625" style="6" customWidth="1"/>
    <col min="9477" max="9477" width="11.28125" style="6" customWidth="1"/>
    <col min="9478" max="9478" width="10.8515625" style="6" customWidth="1"/>
    <col min="9479" max="9479" width="11.00390625" style="6" customWidth="1"/>
    <col min="9480" max="9480" width="11.140625" style="6" customWidth="1"/>
    <col min="9481" max="9481" width="10.7109375" style="6" customWidth="1"/>
    <col min="9482" max="9728" width="9.140625" style="6" customWidth="1"/>
    <col min="9729" max="9729" width="5.8515625" style="6" customWidth="1"/>
    <col min="9730" max="9730" width="6.140625" style="6" customWidth="1"/>
    <col min="9731" max="9731" width="11.421875" style="6" customWidth="1"/>
    <col min="9732" max="9732" width="15.8515625" style="6" customWidth="1"/>
    <col min="9733" max="9733" width="11.28125" style="6" customWidth="1"/>
    <col min="9734" max="9734" width="10.8515625" style="6" customWidth="1"/>
    <col min="9735" max="9735" width="11.00390625" style="6" customWidth="1"/>
    <col min="9736" max="9736" width="11.140625" style="6" customWidth="1"/>
    <col min="9737" max="9737" width="10.7109375" style="6" customWidth="1"/>
    <col min="9738" max="9984" width="9.140625" style="6" customWidth="1"/>
    <col min="9985" max="9985" width="5.8515625" style="6" customWidth="1"/>
    <col min="9986" max="9986" width="6.140625" style="6" customWidth="1"/>
    <col min="9987" max="9987" width="11.421875" style="6" customWidth="1"/>
    <col min="9988" max="9988" width="15.8515625" style="6" customWidth="1"/>
    <col min="9989" max="9989" width="11.28125" style="6" customWidth="1"/>
    <col min="9990" max="9990" width="10.8515625" style="6" customWidth="1"/>
    <col min="9991" max="9991" width="11.00390625" style="6" customWidth="1"/>
    <col min="9992" max="9992" width="11.140625" style="6" customWidth="1"/>
    <col min="9993" max="9993" width="10.7109375" style="6" customWidth="1"/>
    <col min="9994" max="10240" width="9.140625" style="6" customWidth="1"/>
    <col min="10241" max="10241" width="5.8515625" style="6" customWidth="1"/>
    <col min="10242" max="10242" width="6.140625" style="6" customWidth="1"/>
    <col min="10243" max="10243" width="11.421875" style="6" customWidth="1"/>
    <col min="10244" max="10244" width="15.8515625" style="6" customWidth="1"/>
    <col min="10245" max="10245" width="11.28125" style="6" customWidth="1"/>
    <col min="10246" max="10246" width="10.8515625" style="6" customWidth="1"/>
    <col min="10247" max="10247" width="11.00390625" style="6" customWidth="1"/>
    <col min="10248" max="10248" width="11.140625" style="6" customWidth="1"/>
    <col min="10249" max="10249" width="10.7109375" style="6" customWidth="1"/>
    <col min="10250" max="10496" width="9.140625" style="6" customWidth="1"/>
    <col min="10497" max="10497" width="5.8515625" style="6" customWidth="1"/>
    <col min="10498" max="10498" width="6.140625" style="6" customWidth="1"/>
    <col min="10499" max="10499" width="11.421875" style="6" customWidth="1"/>
    <col min="10500" max="10500" width="15.8515625" style="6" customWidth="1"/>
    <col min="10501" max="10501" width="11.28125" style="6" customWidth="1"/>
    <col min="10502" max="10502" width="10.8515625" style="6" customWidth="1"/>
    <col min="10503" max="10503" width="11.00390625" style="6" customWidth="1"/>
    <col min="10504" max="10504" width="11.140625" style="6" customWidth="1"/>
    <col min="10505" max="10505" width="10.7109375" style="6" customWidth="1"/>
    <col min="10506" max="10752" width="9.140625" style="6" customWidth="1"/>
    <col min="10753" max="10753" width="5.8515625" style="6" customWidth="1"/>
    <col min="10754" max="10754" width="6.140625" style="6" customWidth="1"/>
    <col min="10755" max="10755" width="11.421875" style="6" customWidth="1"/>
    <col min="10756" max="10756" width="15.8515625" style="6" customWidth="1"/>
    <col min="10757" max="10757" width="11.28125" style="6" customWidth="1"/>
    <col min="10758" max="10758" width="10.8515625" style="6" customWidth="1"/>
    <col min="10759" max="10759" width="11.00390625" style="6" customWidth="1"/>
    <col min="10760" max="10760" width="11.140625" style="6" customWidth="1"/>
    <col min="10761" max="10761" width="10.7109375" style="6" customWidth="1"/>
    <col min="10762" max="11008" width="9.140625" style="6" customWidth="1"/>
    <col min="11009" max="11009" width="5.8515625" style="6" customWidth="1"/>
    <col min="11010" max="11010" width="6.140625" style="6" customWidth="1"/>
    <col min="11011" max="11011" width="11.421875" style="6" customWidth="1"/>
    <col min="11012" max="11012" width="15.8515625" style="6" customWidth="1"/>
    <col min="11013" max="11013" width="11.28125" style="6" customWidth="1"/>
    <col min="11014" max="11014" width="10.8515625" style="6" customWidth="1"/>
    <col min="11015" max="11015" width="11.00390625" style="6" customWidth="1"/>
    <col min="11016" max="11016" width="11.140625" style="6" customWidth="1"/>
    <col min="11017" max="11017" width="10.7109375" style="6" customWidth="1"/>
    <col min="11018" max="11264" width="9.140625" style="6" customWidth="1"/>
    <col min="11265" max="11265" width="5.8515625" style="6" customWidth="1"/>
    <col min="11266" max="11266" width="6.140625" style="6" customWidth="1"/>
    <col min="11267" max="11267" width="11.421875" style="6" customWidth="1"/>
    <col min="11268" max="11268" width="15.8515625" style="6" customWidth="1"/>
    <col min="11269" max="11269" width="11.28125" style="6" customWidth="1"/>
    <col min="11270" max="11270" width="10.8515625" style="6" customWidth="1"/>
    <col min="11271" max="11271" width="11.00390625" style="6" customWidth="1"/>
    <col min="11272" max="11272" width="11.140625" style="6" customWidth="1"/>
    <col min="11273" max="11273" width="10.7109375" style="6" customWidth="1"/>
    <col min="11274" max="11520" width="9.140625" style="6" customWidth="1"/>
    <col min="11521" max="11521" width="5.8515625" style="6" customWidth="1"/>
    <col min="11522" max="11522" width="6.140625" style="6" customWidth="1"/>
    <col min="11523" max="11523" width="11.421875" style="6" customWidth="1"/>
    <col min="11524" max="11524" width="15.8515625" style="6" customWidth="1"/>
    <col min="11525" max="11525" width="11.28125" style="6" customWidth="1"/>
    <col min="11526" max="11526" width="10.8515625" style="6" customWidth="1"/>
    <col min="11527" max="11527" width="11.00390625" style="6" customWidth="1"/>
    <col min="11528" max="11528" width="11.140625" style="6" customWidth="1"/>
    <col min="11529" max="11529" width="10.7109375" style="6" customWidth="1"/>
    <col min="11530" max="11776" width="9.140625" style="6" customWidth="1"/>
    <col min="11777" max="11777" width="5.8515625" style="6" customWidth="1"/>
    <col min="11778" max="11778" width="6.140625" style="6" customWidth="1"/>
    <col min="11779" max="11779" width="11.421875" style="6" customWidth="1"/>
    <col min="11780" max="11780" width="15.8515625" style="6" customWidth="1"/>
    <col min="11781" max="11781" width="11.28125" style="6" customWidth="1"/>
    <col min="11782" max="11782" width="10.8515625" style="6" customWidth="1"/>
    <col min="11783" max="11783" width="11.00390625" style="6" customWidth="1"/>
    <col min="11784" max="11784" width="11.140625" style="6" customWidth="1"/>
    <col min="11785" max="11785" width="10.7109375" style="6" customWidth="1"/>
    <col min="11786" max="12032" width="9.140625" style="6" customWidth="1"/>
    <col min="12033" max="12033" width="5.8515625" style="6" customWidth="1"/>
    <col min="12034" max="12034" width="6.140625" style="6" customWidth="1"/>
    <col min="12035" max="12035" width="11.421875" style="6" customWidth="1"/>
    <col min="12036" max="12036" width="15.8515625" style="6" customWidth="1"/>
    <col min="12037" max="12037" width="11.28125" style="6" customWidth="1"/>
    <col min="12038" max="12038" width="10.8515625" style="6" customWidth="1"/>
    <col min="12039" max="12039" width="11.00390625" style="6" customWidth="1"/>
    <col min="12040" max="12040" width="11.140625" style="6" customWidth="1"/>
    <col min="12041" max="12041" width="10.7109375" style="6" customWidth="1"/>
    <col min="12042" max="12288" width="9.140625" style="6" customWidth="1"/>
    <col min="12289" max="12289" width="5.8515625" style="6" customWidth="1"/>
    <col min="12290" max="12290" width="6.140625" style="6" customWidth="1"/>
    <col min="12291" max="12291" width="11.421875" style="6" customWidth="1"/>
    <col min="12292" max="12292" width="15.8515625" style="6" customWidth="1"/>
    <col min="12293" max="12293" width="11.28125" style="6" customWidth="1"/>
    <col min="12294" max="12294" width="10.8515625" style="6" customWidth="1"/>
    <col min="12295" max="12295" width="11.00390625" style="6" customWidth="1"/>
    <col min="12296" max="12296" width="11.140625" style="6" customWidth="1"/>
    <col min="12297" max="12297" width="10.7109375" style="6" customWidth="1"/>
    <col min="12298" max="12544" width="9.140625" style="6" customWidth="1"/>
    <col min="12545" max="12545" width="5.8515625" style="6" customWidth="1"/>
    <col min="12546" max="12546" width="6.140625" style="6" customWidth="1"/>
    <col min="12547" max="12547" width="11.421875" style="6" customWidth="1"/>
    <col min="12548" max="12548" width="15.8515625" style="6" customWidth="1"/>
    <col min="12549" max="12549" width="11.28125" style="6" customWidth="1"/>
    <col min="12550" max="12550" width="10.8515625" style="6" customWidth="1"/>
    <col min="12551" max="12551" width="11.00390625" style="6" customWidth="1"/>
    <col min="12552" max="12552" width="11.140625" style="6" customWidth="1"/>
    <col min="12553" max="12553" width="10.7109375" style="6" customWidth="1"/>
    <col min="12554" max="12800" width="9.140625" style="6" customWidth="1"/>
    <col min="12801" max="12801" width="5.8515625" style="6" customWidth="1"/>
    <col min="12802" max="12802" width="6.140625" style="6" customWidth="1"/>
    <col min="12803" max="12803" width="11.421875" style="6" customWidth="1"/>
    <col min="12804" max="12804" width="15.8515625" style="6" customWidth="1"/>
    <col min="12805" max="12805" width="11.28125" style="6" customWidth="1"/>
    <col min="12806" max="12806" width="10.8515625" style="6" customWidth="1"/>
    <col min="12807" max="12807" width="11.00390625" style="6" customWidth="1"/>
    <col min="12808" max="12808" width="11.140625" style="6" customWidth="1"/>
    <col min="12809" max="12809" width="10.7109375" style="6" customWidth="1"/>
    <col min="12810" max="13056" width="9.140625" style="6" customWidth="1"/>
    <col min="13057" max="13057" width="5.8515625" style="6" customWidth="1"/>
    <col min="13058" max="13058" width="6.140625" style="6" customWidth="1"/>
    <col min="13059" max="13059" width="11.421875" style="6" customWidth="1"/>
    <col min="13060" max="13060" width="15.8515625" style="6" customWidth="1"/>
    <col min="13061" max="13061" width="11.28125" style="6" customWidth="1"/>
    <col min="13062" max="13062" width="10.8515625" style="6" customWidth="1"/>
    <col min="13063" max="13063" width="11.00390625" style="6" customWidth="1"/>
    <col min="13064" max="13064" width="11.140625" style="6" customWidth="1"/>
    <col min="13065" max="13065" width="10.7109375" style="6" customWidth="1"/>
    <col min="13066" max="13312" width="9.140625" style="6" customWidth="1"/>
    <col min="13313" max="13313" width="5.8515625" style="6" customWidth="1"/>
    <col min="13314" max="13314" width="6.140625" style="6" customWidth="1"/>
    <col min="13315" max="13315" width="11.421875" style="6" customWidth="1"/>
    <col min="13316" max="13316" width="15.8515625" style="6" customWidth="1"/>
    <col min="13317" max="13317" width="11.28125" style="6" customWidth="1"/>
    <col min="13318" max="13318" width="10.8515625" style="6" customWidth="1"/>
    <col min="13319" max="13319" width="11.00390625" style="6" customWidth="1"/>
    <col min="13320" max="13320" width="11.140625" style="6" customWidth="1"/>
    <col min="13321" max="13321" width="10.7109375" style="6" customWidth="1"/>
    <col min="13322" max="13568" width="9.140625" style="6" customWidth="1"/>
    <col min="13569" max="13569" width="5.8515625" style="6" customWidth="1"/>
    <col min="13570" max="13570" width="6.140625" style="6" customWidth="1"/>
    <col min="13571" max="13571" width="11.421875" style="6" customWidth="1"/>
    <col min="13572" max="13572" width="15.8515625" style="6" customWidth="1"/>
    <col min="13573" max="13573" width="11.28125" style="6" customWidth="1"/>
    <col min="13574" max="13574" width="10.8515625" style="6" customWidth="1"/>
    <col min="13575" max="13575" width="11.00390625" style="6" customWidth="1"/>
    <col min="13576" max="13576" width="11.140625" style="6" customWidth="1"/>
    <col min="13577" max="13577" width="10.7109375" style="6" customWidth="1"/>
    <col min="13578" max="13824" width="9.140625" style="6" customWidth="1"/>
    <col min="13825" max="13825" width="5.8515625" style="6" customWidth="1"/>
    <col min="13826" max="13826" width="6.140625" style="6" customWidth="1"/>
    <col min="13827" max="13827" width="11.421875" style="6" customWidth="1"/>
    <col min="13828" max="13828" width="15.8515625" style="6" customWidth="1"/>
    <col min="13829" max="13829" width="11.28125" style="6" customWidth="1"/>
    <col min="13830" max="13830" width="10.8515625" style="6" customWidth="1"/>
    <col min="13831" max="13831" width="11.00390625" style="6" customWidth="1"/>
    <col min="13832" max="13832" width="11.140625" style="6" customWidth="1"/>
    <col min="13833" max="13833" width="10.7109375" style="6" customWidth="1"/>
    <col min="13834" max="14080" width="9.140625" style="6" customWidth="1"/>
    <col min="14081" max="14081" width="5.8515625" style="6" customWidth="1"/>
    <col min="14082" max="14082" width="6.140625" style="6" customWidth="1"/>
    <col min="14083" max="14083" width="11.421875" style="6" customWidth="1"/>
    <col min="14084" max="14084" width="15.8515625" style="6" customWidth="1"/>
    <col min="14085" max="14085" width="11.28125" style="6" customWidth="1"/>
    <col min="14086" max="14086" width="10.8515625" style="6" customWidth="1"/>
    <col min="14087" max="14087" width="11.00390625" style="6" customWidth="1"/>
    <col min="14088" max="14088" width="11.140625" style="6" customWidth="1"/>
    <col min="14089" max="14089" width="10.7109375" style="6" customWidth="1"/>
    <col min="14090" max="14336" width="9.140625" style="6" customWidth="1"/>
    <col min="14337" max="14337" width="5.8515625" style="6" customWidth="1"/>
    <col min="14338" max="14338" width="6.140625" style="6" customWidth="1"/>
    <col min="14339" max="14339" width="11.421875" style="6" customWidth="1"/>
    <col min="14340" max="14340" width="15.8515625" style="6" customWidth="1"/>
    <col min="14341" max="14341" width="11.28125" style="6" customWidth="1"/>
    <col min="14342" max="14342" width="10.8515625" style="6" customWidth="1"/>
    <col min="14343" max="14343" width="11.00390625" style="6" customWidth="1"/>
    <col min="14344" max="14344" width="11.140625" style="6" customWidth="1"/>
    <col min="14345" max="14345" width="10.7109375" style="6" customWidth="1"/>
    <col min="14346" max="14592" width="9.140625" style="6" customWidth="1"/>
    <col min="14593" max="14593" width="5.8515625" style="6" customWidth="1"/>
    <col min="14594" max="14594" width="6.140625" style="6" customWidth="1"/>
    <col min="14595" max="14595" width="11.421875" style="6" customWidth="1"/>
    <col min="14596" max="14596" width="15.8515625" style="6" customWidth="1"/>
    <col min="14597" max="14597" width="11.28125" style="6" customWidth="1"/>
    <col min="14598" max="14598" width="10.8515625" style="6" customWidth="1"/>
    <col min="14599" max="14599" width="11.00390625" style="6" customWidth="1"/>
    <col min="14600" max="14600" width="11.140625" style="6" customWidth="1"/>
    <col min="14601" max="14601" width="10.7109375" style="6" customWidth="1"/>
    <col min="14602" max="14848" width="9.140625" style="6" customWidth="1"/>
    <col min="14849" max="14849" width="5.8515625" style="6" customWidth="1"/>
    <col min="14850" max="14850" width="6.140625" style="6" customWidth="1"/>
    <col min="14851" max="14851" width="11.421875" style="6" customWidth="1"/>
    <col min="14852" max="14852" width="15.8515625" style="6" customWidth="1"/>
    <col min="14853" max="14853" width="11.28125" style="6" customWidth="1"/>
    <col min="14854" max="14854" width="10.8515625" style="6" customWidth="1"/>
    <col min="14855" max="14855" width="11.00390625" style="6" customWidth="1"/>
    <col min="14856" max="14856" width="11.140625" style="6" customWidth="1"/>
    <col min="14857" max="14857" width="10.7109375" style="6" customWidth="1"/>
    <col min="14858" max="15104" width="9.140625" style="6" customWidth="1"/>
    <col min="15105" max="15105" width="5.8515625" style="6" customWidth="1"/>
    <col min="15106" max="15106" width="6.140625" style="6" customWidth="1"/>
    <col min="15107" max="15107" width="11.421875" style="6" customWidth="1"/>
    <col min="15108" max="15108" width="15.8515625" style="6" customWidth="1"/>
    <col min="15109" max="15109" width="11.28125" style="6" customWidth="1"/>
    <col min="15110" max="15110" width="10.8515625" style="6" customWidth="1"/>
    <col min="15111" max="15111" width="11.00390625" style="6" customWidth="1"/>
    <col min="15112" max="15112" width="11.140625" style="6" customWidth="1"/>
    <col min="15113" max="15113" width="10.7109375" style="6" customWidth="1"/>
    <col min="15114" max="15360" width="9.140625" style="6" customWidth="1"/>
    <col min="15361" max="15361" width="5.8515625" style="6" customWidth="1"/>
    <col min="15362" max="15362" width="6.140625" style="6" customWidth="1"/>
    <col min="15363" max="15363" width="11.421875" style="6" customWidth="1"/>
    <col min="15364" max="15364" width="15.8515625" style="6" customWidth="1"/>
    <col min="15365" max="15365" width="11.28125" style="6" customWidth="1"/>
    <col min="15366" max="15366" width="10.8515625" style="6" customWidth="1"/>
    <col min="15367" max="15367" width="11.00390625" style="6" customWidth="1"/>
    <col min="15368" max="15368" width="11.140625" style="6" customWidth="1"/>
    <col min="15369" max="15369" width="10.7109375" style="6" customWidth="1"/>
    <col min="15370" max="15616" width="9.140625" style="6" customWidth="1"/>
    <col min="15617" max="15617" width="5.8515625" style="6" customWidth="1"/>
    <col min="15618" max="15618" width="6.140625" style="6" customWidth="1"/>
    <col min="15619" max="15619" width="11.421875" style="6" customWidth="1"/>
    <col min="15620" max="15620" width="15.8515625" style="6" customWidth="1"/>
    <col min="15621" max="15621" width="11.28125" style="6" customWidth="1"/>
    <col min="15622" max="15622" width="10.8515625" style="6" customWidth="1"/>
    <col min="15623" max="15623" width="11.00390625" style="6" customWidth="1"/>
    <col min="15624" max="15624" width="11.140625" style="6" customWidth="1"/>
    <col min="15625" max="15625" width="10.7109375" style="6" customWidth="1"/>
    <col min="15626" max="15872" width="9.140625" style="6" customWidth="1"/>
    <col min="15873" max="15873" width="5.8515625" style="6" customWidth="1"/>
    <col min="15874" max="15874" width="6.140625" style="6" customWidth="1"/>
    <col min="15875" max="15875" width="11.421875" style="6" customWidth="1"/>
    <col min="15876" max="15876" width="15.8515625" style="6" customWidth="1"/>
    <col min="15877" max="15877" width="11.28125" style="6" customWidth="1"/>
    <col min="15878" max="15878" width="10.8515625" style="6" customWidth="1"/>
    <col min="15879" max="15879" width="11.00390625" style="6" customWidth="1"/>
    <col min="15880" max="15880" width="11.140625" style="6" customWidth="1"/>
    <col min="15881" max="15881" width="10.7109375" style="6" customWidth="1"/>
    <col min="15882" max="16128" width="9.140625" style="6" customWidth="1"/>
    <col min="16129" max="16129" width="5.8515625" style="6" customWidth="1"/>
    <col min="16130" max="16130" width="6.140625" style="6" customWidth="1"/>
    <col min="16131" max="16131" width="11.421875" style="6" customWidth="1"/>
    <col min="16132" max="16132" width="15.8515625" style="6" customWidth="1"/>
    <col min="16133" max="16133" width="11.28125" style="6" customWidth="1"/>
    <col min="16134" max="16134" width="10.8515625" style="6" customWidth="1"/>
    <col min="16135" max="16135" width="11.00390625" style="6" customWidth="1"/>
    <col min="16136" max="16136" width="11.140625" style="6" customWidth="1"/>
    <col min="16137" max="16137" width="10.7109375" style="6" customWidth="1"/>
    <col min="16138" max="16384" width="9.140625" style="6" customWidth="1"/>
  </cols>
  <sheetData>
    <row r="1" spans="1:9" ht="13.5" thickTop="1">
      <c r="A1" s="386" t="s">
        <v>22</v>
      </c>
      <c r="B1" s="387"/>
      <c r="C1" s="74" t="str">
        <f>CONCATENATE(cislostavby2," ",nazevstavby2)</f>
        <v>10001653 REKONSTRUKCE STRUKTUR. KABELÁŽE A TECHNOLOGIE IT</v>
      </c>
      <c r="D1" s="75"/>
      <c r="E1" s="76"/>
      <c r="F1" s="75"/>
      <c r="G1" s="77" t="s">
        <v>65</v>
      </c>
      <c r="H1" s="78">
        <v>10001653</v>
      </c>
      <c r="I1" s="79"/>
    </row>
    <row r="2" spans="1:9" ht="13.5" thickBot="1">
      <c r="A2" s="388" t="s">
        <v>17</v>
      </c>
      <c r="B2" s="389"/>
      <c r="C2" s="80" t="str">
        <f>CONCATENATE(cisloobjektu2," ",nazevobjektu2)</f>
        <v>S02 BUDOVA B I. ETAPA</v>
      </c>
      <c r="D2" s="81"/>
      <c r="E2" s="82"/>
      <c r="F2" s="81"/>
      <c r="G2" s="390" t="s">
        <v>394</v>
      </c>
      <c r="H2" s="391"/>
      <c r="I2" s="392"/>
    </row>
    <row r="3" ht="13.5" thickTop="1"/>
    <row r="4" spans="1:9" ht="19.5" customHeight="1">
      <c r="A4" s="83" t="s">
        <v>66</v>
      </c>
      <c r="B4" s="84"/>
      <c r="C4" s="84"/>
      <c r="D4" s="84"/>
      <c r="E4" s="84"/>
      <c r="F4" s="84"/>
      <c r="G4" s="84"/>
      <c r="H4" s="84"/>
      <c r="I4" s="84"/>
    </row>
    <row r="5" ht="13.5" thickBot="1"/>
    <row r="6" spans="1:9" ht="13.5" thickBot="1">
      <c r="A6" s="85"/>
      <c r="B6" s="86" t="s">
        <v>67</v>
      </c>
      <c r="C6" s="86"/>
      <c r="D6" s="87"/>
      <c r="E6" s="88" t="s">
        <v>68</v>
      </c>
      <c r="F6" s="89" t="s">
        <v>69</v>
      </c>
      <c r="G6" s="89" t="s">
        <v>70</v>
      </c>
      <c r="H6" s="89" t="s">
        <v>71</v>
      </c>
      <c r="I6" s="90" t="s">
        <v>46</v>
      </c>
    </row>
    <row r="7" spans="1:9" ht="15">
      <c r="A7" s="91" t="str">
        <f>'B-Položky'!B7</f>
        <v>3</v>
      </c>
      <c r="B7" s="92" t="str">
        <f>'B-Položky'!C7</f>
        <v>Svislé a kompletní konstrukce</v>
      </c>
      <c r="D7" s="93"/>
      <c r="E7" s="94">
        <f>'B-Položky'!BA17</f>
        <v>0</v>
      </c>
      <c r="F7" s="95">
        <f>'B-Položky'!BB17</f>
        <v>0</v>
      </c>
      <c r="G7" s="95">
        <f>'B-Položky'!BC17</f>
        <v>0</v>
      </c>
      <c r="H7" s="95">
        <f>'B-Položky'!BD17</f>
        <v>0</v>
      </c>
      <c r="I7" s="96">
        <f>'B-Položky'!BE17</f>
        <v>0</v>
      </c>
    </row>
    <row r="8" spans="1:9" ht="15">
      <c r="A8" s="91" t="str">
        <f>'B-Položky'!B18</f>
        <v>6</v>
      </c>
      <c r="B8" s="92" t="str">
        <f>'B-Položky'!C18</f>
        <v>Úpravy povrchu, podlahy</v>
      </c>
      <c r="D8" s="93"/>
      <c r="E8" s="94">
        <f>'B-Položky'!BA44</f>
        <v>0</v>
      </c>
      <c r="F8" s="95">
        <f>'B-Položky'!BB44</f>
        <v>0</v>
      </c>
      <c r="G8" s="95">
        <f>'B-Položky'!BC44</f>
        <v>0</v>
      </c>
      <c r="H8" s="95">
        <f>'B-Položky'!BD44</f>
        <v>0</v>
      </c>
      <c r="I8" s="96">
        <f>'B-Položky'!BE44</f>
        <v>0</v>
      </c>
    </row>
    <row r="9" spans="1:9" ht="15">
      <c r="A9" s="91" t="str">
        <f>'B-Položky'!B45</f>
        <v>94</v>
      </c>
      <c r="B9" s="92" t="str">
        <f>'B-Položky'!C45</f>
        <v>Lešení a stavební výtahy</v>
      </c>
      <c r="D9" s="93"/>
      <c r="E9" s="94">
        <f>'B-Položky'!BA51</f>
        <v>0</v>
      </c>
      <c r="F9" s="95">
        <f>'B-Položky'!BB51</f>
        <v>0</v>
      </c>
      <c r="G9" s="95">
        <f>'B-Položky'!BC51</f>
        <v>0</v>
      </c>
      <c r="H9" s="95">
        <f>'B-Položky'!BD51</f>
        <v>0</v>
      </c>
      <c r="I9" s="96">
        <f>'B-Položky'!BE51</f>
        <v>0</v>
      </c>
    </row>
    <row r="10" spans="1:9" ht="15">
      <c r="A10" s="91" t="str">
        <f>'B-Položky'!B52</f>
        <v>95</v>
      </c>
      <c r="B10" s="92" t="str">
        <f>'B-Položky'!C52</f>
        <v>Dokončovací konstrukce na pozemních stavbách</v>
      </c>
      <c r="D10" s="93"/>
      <c r="E10" s="94">
        <f>'B-Položky'!BA62</f>
        <v>0</v>
      </c>
      <c r="F10" s="95">
        <f>'B-Položky'!BB62</f>
        <v>0</v>
      </c>
      <c r="G10" s="95">
        <f>'B-Položky'!BC62</f>
        <v>0</v>
      </c>
      <c r="H10" s="95">
        <f>'B-Položky'!BD62</f>
        <v>0</v>
      </c>
      <c r="I10" s="96">
        <f>'B-Položky'!BE62</f>
        <v>0</v>
      </c>
    </row>
    <row r="11" spans="1:9" ht="15">
      <c r="A11" s="91" t="str">
        <f>'B-Položky'!B63</f>
        <v>96</v>
      </c>
      <c r="B11" s="92" t="str">
        <f>'B-Položky'!C63</f>
        <v>Bourání konstrukcí</v>
      </c>
      <c r="D11" s="93"/>
      <c r="E11" s="94">
        <f>'B-Položky'!BA87</f>
        <v>0</v>
      </c>
      <c r="F11" s="95">
        <f>'B-Položky'!BB87</f>
        <v>0</v>
      </c>
      <c r="G11" s="95">
        <f>'B-Položky'!BC87</f>
        <v>0</v>
      </c>
      <c r="H11" s="95">
        <f>'B-Položky'!BD87</f>
        <v>0</v>
      </c>
      <c r="I11" s="96">
        <f>'B-Položky'!BE87</f>
        <v>0</v>
      </c>
    </row>
    <row r="12" spans="1:9" ht="15">
      <c r="A12" s="91" t="str">
        <f>'B-Položky'!B88</f>
        <v>99</v>
      </c>
      <c r="B12" s="92" t="str">
        <f>'B-Položky'!C88</f>
        <v>Staveništní přesun hmot</v>
      </c>
      <c r="D12" s="93"/>
      <c r="E12" s="94">
        <f>'B-Položky'!BA90</f>
        <v>0</v>
      </c>
      <c r="F12" s="95">
        <f>'B-Položky'!BB90</f>
        <v>0</v>
      </c>
      <c r="G12" s="95">
        <f>'B-Položky'!BC90</f>
        <v>0</v>
      </c>
      <c r="H12" s="95">
        <f>'B-Položky'!BD90</f>
        <v>0</v>
      </c>
      <c r="I12" s="96">
        <f>'B-Položky'!BE90</f>
        <v>0</v>
      </c>
    </row>
    <row r="13" spans="1:9" ht="15">
      <c r="A13" s="91" t="str">
        <f>'B-Položky'!B91</f>
        <v>720</v>
      </c>
      <c r="B13" s="92" t="str">
        <f>'B-Položky'!C91</f>
        <v>Zdravotechnická instalace</v>
      </c>
      <c r="D13" s="93"/>
      <c r="E13" s="94">
        <f>'B-Položky'!BA94</f>
        <v>0</v>
      </c>
      <c r="F13" s="95">
        <f>'B-Položky'!BB94</f>
        <v>0</v>
      </c>
      <c r="G13" s="95">
        <f>'B-Položky'!BC94</f>
        <v>0</v>
      </c>
      <c r="H13" s="95">
        <f>'B-Položky'!BD94</f>
        <v>0</v>
      </c>
      <c r="I13" s="96">
        <f>'B-Položky'!BE94</f>
        <v>0</v>
      </c>
    </row>
    <row r="14" spans="1:9" ht="15">
      <c r="A14" s="91" t="str">
        <f>'B-Položky'!B95</f>
        <v>766</v>
      </c>
      <c r="B14" s="92" t="str">
        <f>'B-Položky'!C95</f>
        <v>Konstrukce truhlářské</v>
      </c>
      <c r="D14" s="93"/>
      <c r="E14" s="94">
        <f>'B-Položky'!BA107</f>
        <v>0</v>
      </c>
      <c r="F14" s="95">
        <f>'B-Položky'!BB107</f>
        <v>0</v>
      </c>
      <c r="G14" s="95">
        <f>'B-Položky'!BC107</f>
        <v>0</v>
      </c>
      <c r="H14" s="95">
        <f>'B-Položky'!BD107</f>
        <v>0</v>
      </c>
      <c r="I14" s="96">
        <f>'B-Položky'!BE107</f>
        <v>0</v>
      </c>
    </row>
    <row r="15" spans="1:9" ht="15">
      <c r="A15" s="91" t="str">
        <f>'B-Položky'!B108</f>
        <v>776</v>
      </c>
      <c r="B15" s="92" t="str">
        <f>'B-Položky'!C108</f>
        <v>Podlahy povlakové</v>
      </c>
      <c r="D15" s="93"/>
      <c r="E15" s="94">
        <f>'B-Položky'!BA120</f>
        <v>0</v>
      </c>
      <c r="F15" s="95">
        <f>'B-Položky'!BB120</f>
        <v>0</v>
      </c>
      <c r="G15" s="95">
        <f>'B-Položky'!BC120</f>
        <v>0</v>
      </c>
      <c r="H15" s="95">
        <f>'B-Položky'!BD120</f>
        <v>0</v>
      </c>
      <c r="I15" s="96">
        <f>'B-Položky'!BE120</f>
        <v>0</v>
      </c>
    </row>
    <row r="16" spans="1:9" ht="15">
      <c r="A16" s="91" t="str">
        <f>'B-Položky'!B121</f>
        <v>777</v>
      </c>
      <c r="B16" s="92" t="str">
        <f>'B-Položky'!C121</f>
        <v>Podlahy ze syntetických hmot</v>
      </c>
      <c r="D16" s="93"/>
      <c r="E16" s="94">
        <f>'B-Položky'!BA125</f>
        <v>0</v>
      </c>
      <c r="F16" s="95">
        <f>'B-Položky'!BB125</f>
        <v>0</v>
      </c>
      <c r="G16" s="95">
        <f>'B-Položky'!BC125</f>
        <v>0</v>
      </c>
      <c r="H16" s="95">
        <f>'B-Položky'!BD125</f>
        <v>0</v>
      </c>
      <c r="I16" s="96">
        <f>'B-Položky'!BE125</f>
        <v>0</v>
      </c>
    </row>
    <row r="17" spans="1:9" ht="15">
      <c r="A17" s="91" t="str">
        <f>'B-Položky'!B126</f>
        <v>781</v>
      </c>
      <c r="B17" s="92" t="str">
        <f>'B-Položky'!C126</f>
        <v>Obklady keramické</v>
      </c>
      <c r="D17" s="93"/>
      <c r="E17" s="94">
        <f>'B-Položky'!BA129</f>
        <v>0</v>
      </c>
      <c r="F17" s="95">
        <f>'B-Položky'!BB129</f>
        <v>0</v>
      </c>
      <c r="G17" s="95">
        <f>'B-Položky'!BC129</f>
        <v>0</v>
      </c>
      <c r="H17" s="95">
        <f>'B-Položky'!BD129</f>
        <v>0</v>
      </c>
      <c r="I17" s="96">
        <f>'B-Položky'!BE129</f>
        <v>0</v>
      </c>
    </row>
    <row r="18" spans="1:9" ht="15">
      <c r="A18" s="91" t="str">
        <f>'B-Položky'!B130</f>
        <v>784</v>
      </c>
      <c r="B18" s="92" t="str">
        <f>'B-Položky'!C130</f>
        <v>Malby</v>
      </c>
      <c r="D18" s="93"/>
      <c r="E18" s="94">
        <f>'B-Položky'!BA136</f>
        <v>0</v>
      </c>
      <c r="F18" s="95">
        <f>'B-Položky'!BB136</f>
        <v>0</v>
      </c>
      <c r="G18" s="95">
        <f>'B-Položky'!BC136</f>
        <v>0</v>
      </c>
      <c r="H18" s="95">
        <f>'B-Položky'!BD136</f>
        <v>0</v>
      </c>
      <c r="I18" s="96">
        <f>'B-Položky'!BE136</f>
        <v>0</v>
      </c>
    </row>
    <row r="19" spans="1:9" ht="15">
      <c r="A19" s="91" t="str">
        <f>'B-Položky'!B137</f>
        <v>M21</v>
      </c>
      <c r="B19" s="92" t="str">
        <f>'B-Položky'!C137</f>
        <v>Elektromontáže</v>
      </c>
      <c r="D19" s="93"/>
      <c r="E19" s="94">
        <f>'B-Položky'!BA140</f>
        <v>0</v>
      </c>
      <c r="F19" s="95">
        <f>'B-Položky'!BB140</f>
        <v>0</v>
      </c>
      <c r="G19" s="95">
        <f>'B-Položky'!BC140</f>
        <v>0</v>
      </c>
      <c r="H19" s="95">
        <f>'B-Položky'!BD140</f>
        <v>0</v>
      </c>
      <c r="I19" s="96">
        <f>'B-Položky'!BE140</f>
        <v>0</v>
      </c>
    </row>
    <row r="20" spans="1:9" ht="15">
      <c r="A20" s="91" t="str">
        <f>'B-Položky'!B141</f>
        <v>M24</v>
      </c>
      <c r="B20" s="92" t="str">
        <f>'B-Položky'!C141</f>
        <v>Montáže vzduchotechnických zařízení</v>
      </c>
      <c r="D20" s="93"/>
      <c r="E20" s="94">
        <f>'B-Položky'!BA144</f>
        <v>0</v>
      </c>
      <c r="F20" s="95">
        <f>'B-Položky'!BB144</f>
        <v>0</v>
      </c>
      <c r="G20" s="95">
        <f>'B-Položky'!BC144</f>
        <v>0</v>
      </c>
      <c r="H20" s="95">
        <f>'B-Položky'!BD144</f>
        <v>0</v>
      </c>
      <c r="I20" s="96">
        <f>'B-Položky'!BE144</f>
        <v>0</v>
      </c>
    </row>
    <row r="21" spans="1:9" ht="13.5" thickBot="1">
      <c r="A21" s="91" t="str">
        <f>'B-Položky'!B145</f>
        <v>D96</v>
      </c>
      <c r="B21" s="92" t="str">
        <f>'B-Položky'!C145</f>
        <v>Přesuny suti a vybouraných hmot</v>
      </c>
      <c r="D21" s="93"/>
      <c r="E21" s="94">
        <f>'B-Položky'!BA153</f>
        <v>0</v>
      </c>
      <c r="F21" s="95">
        <f>'B-Položky'!BB153</f>
        <v>0</v>
      </c>
      <c r="G21" s="95">
        <f>'B-Položky'!BC153</f>
        <v>0</v>
      </c>
      <c r="H21" s="95">
        <f>'B-Položky'!BD153</f>
        <v>0</v>
      </c>
      <c r="I21" s="96">
        <f>'B-Položky'!BE153</f>
        <v>0</v>
      </c>
    </row>
    <row r="22" spans="1:9" s="103" customFormat="1" ht="13.5" thickBot="1">
      <c r="A22" s="97"/>
      <c r="B22" s="98" t="s">
        <v>72</v>
      </c>
      <c r="C22" s="98"/>
      <c r="D22" s="99"/>
      <c r="E22" s="100">
        <f>SUM(E7:E21)</f>
        <v>0</v>
      </c>
      <c r="F22" s="101">
        <f>SUM(F7:F21)</f>
        <v>0</v>
      </c>
      <c r="G22" s="101">
        <f>SUM(G7:G21)</f>
        <v>0</v>
      </c>
      <c r="H22" s="101">
        <f>SUM(H7:H21)</f>
        <v>0</v>
      </c>
      <c r="I22" s="102">
        <f>SUM(I7:I21)</f>
        <v>0</v>
      </c>
    </row>
    <row r="24" spans="1:57" ht="19.5" customHeight="1">
      <c r="A24" s="84" t="s">
        <v>73</v>
      </c>
      <c r="B24" s="84"/>
      <c r="C24" s="84"/>
      <c r="D24" s="84"/>
      <c r="E24" s="84"/>
      <c r="F24" s="84"/>
      <c r="G24" s="104"/>
      <c r="H24" s="84"/>
      <c r="I24" s="84"/>
      <c r="BA24" s="34"/>
      <c r="BB24" s="34"/>
      <c r="BC24" s="34"/>
      <c r="BD24" s="34"/>
      <c r="BE24" s="34"/>
    </row>
    <row r="25" ht="13.5" thickBot="1"/>
    <row r="26" spans="1:9" ht="15">
      <c r="A26" s="105" t="s">
        <v>74</v>
      </c>
      <c r="B26" s="106"/>
      <c r="C26" s="106"/>
      <c r="D26" s="107"/>
      <c r="E26" s="108" t="s">
        <v>75</v>
      </c>
      <c r="F26" s="109" t="s">
        <v>76</v>
      </c>
      <c r="G26" s="110" t="s">
        <v>77</v>
      </c>
      <c r="H26" s="111"/>
      <c r="I26" s="112" t="s">
        <v>75</v>
      </c>
    </row>
    <row r="27" spans="1:53" ht="15">
      <c r="A27" s="113" t="s">
        <v>78</v>
      </c>
      <c r="B27" s="114"/>
      <c r="C27" s="114"/>
      <c r="D27" s="115"/>
      <c r="E27" s="116">
        <v>0</v>
      </c>
      <c r="F27" s="117">
        <v>0</v>
      </c>
      <c r="G27" s="118">
        <f aca="true" t="shared" si="0" ref="G27:G34">CHOOSE(BA27+1,_HSV2+_PSV2,_HSV2+_PSV2+Mont2,_HSV2+_PSV2+Dodavka2+Mont2,_HSV2,_PSV2,Mont2,Dodavka2,Mont2+Dodavka2,0)</f>
        <v>0</v>
      </c>
      <c r="H27" s="119"/>
      <c r="I27" s="120">
        <f aca="true" t="shared" si="1" ref="I27:I34">E27+F27*G27/100</f>
        <v>0</v>
      </c>
      <c r="BA27" s="6">
        <v>0</v>
      </c>
    </row>
    <row r="28" spans="1:53" ht="15">
      <c r="A28" s="113" t="s">
        <v>628</v>
      </c>
      <c r="B28" s="114"/>
      <c r="C28" s="114"/>
      <c r="D28" s="115"/>
      <c r="E28" s="116">
        <v>0</v>
      </c>
      <c r="F28" s="117">
        <v>1</v>
      </c>
      <c r="G28" s="118">
        <f t="shared" si="0"/>
        <v>0</v>
      </c>
      <c r="H28" s="119"/>
      <c r="I28" s="120">
        <f t="shared" si="1"/>
        <v>0</v>
      </c>
      <c r="BA28" s="6">
        <v>0</v>
      </c>
    </row>
    <row r="29" spans="1:53" ht="15">
      <c r="A29" s="113" t="s">
        <v>79</v>
      </c>
      <c r="B29" s="114"/>
      <c r="C29" s="114"/>
      <c r="D29" s="115"/>
      <c r="E29" s="116">
        <v>0</v>
      </c>
      <c r="F29" s="117">
        <v>0</v>
      </c>
      <c r="G29" s="118">
        <f t="shared" si="0"/>
        <v>0</v>
      </c>
      <c r="H29" s="119"/>
      <c r="I29" s="120">
        <f t="shared" si="1"/>
        <v>0</v>
      </c>
      <c r="BA29" s="6">
        <v>0</v>
      </c>
    </row>
    <row r="30" spans="1:53" ht="15">
      <c r="A30" s="113" t="s">
        <v>80</v>
      </c>
      <c r="B30" s="114"/>
      <c r="C30" s="114"/>
      <c r="D30" s="115"/>
      <c r="E30" s="116">
        <v>0</v>
      </c>
      <c r="F30" s="117">
        <v>2</v>
      </c>
      <c r="G30" s="118">
        <f t="shared" si="0"/>
        <v>0</v>
      </c>
      <c r="H30" s="119"/>
      <c r="I30" s="120">
        <f t="shared" si="1"/>
        <v>0</v>
      </c>
      <c r="BA30" s="6">
        <v>0</v>
      </c>
    </row>
    <row r="31" spans="1:53" ht="15">
      <c r="A31" s="113" t="s">
        <v>81</v>
      </c>
      <c r="B31" s="114"/>
      <c r="C31" s="114"/>
      <c r="D31" s="115"/>
      <c r="E31" s="116">
        <v>0</v>
      </c>
      <c r="F31" s="117">
        <v>3</v>
      </c>
      <c r="G31" s="118">
        <f t="shared" si="0"/>
        <v>0</v>
      </c>
      <c r="H31" s="119"/>
      <c r="I31" s="120">
        <f t="shared" si="1"/>
        <v>0</v>
      </c>
      <c r="BA31" s="6">
        <v>1</v>
      </c>
    </row>
    <row r="32" spans="1:53" ht="15">
      <c r="A32" s="113" t="s">
        <v>82</v>
      </c>
      <c r="B32" s="114"/>
      <c r="C32" s="114"/>
      <c r="D32" s="115"/>
      <c r="E32" s="116">
        <v>0</v>
      </c>
      <c r="F32" s="117">
        <v>3</v>
      </c>
      <c r="G32" s="118">
        <f t="shared" si="0"/>
        <v>0</v>
      </c>
      <c r="H32" s="119"/>
      <c r="I32" s="120">
        <f t="shared" si="1"/>
        <v>0</v>
      </c>
      <c r="BA32" s="6">
        <v>1</v>
      </c>
    </row>
    <row r="33" spans="1:53" ht="15">
      <c r="A33" s="113" t="s">
        <v>83</v>
      </c>
      <c r="B33" s="114"/>
      <c r="C33" s="114"/>
      <c r="D33" s="115"/>
      <c r="E33" s="116">
        <v>0</v>
      </c>
      <c r="F33" s="117">
        <v>2</v>
      </c>
      <c r="G33" s="118">
        <f t="shared" si="0"/>
        <v>0</v>
      </c>
      <c r="H33" s="119"/>
      <c r="I33" s="120">
        <f t="shared" si="1"/>
        <v>0</v>
      </c>
      <c r="BA33" s="6">
        <v>2</v>
      </c>
    </row>
    <row r="34" spans="1:53" ht="15">
      <c r="A34" s="113" t="s">
        <v>629</v>
      </c>
      <c r="B34" s="114"/>
      <c r="C34" s="114"/>
      <c r="D34" s="115"/>
      <c r="E34" s="116">
        <v>0</v>
      </c>
      <c r="F34" s="117">
        <v>4</v>
      </c>
      <c r="G34" s="118">
        <f t="shared" si="0"/>
        <v>0</v>
      </c>
      <c r="H34" s="119"/>
      <c r="I34" s="120">
        <f t="shared" si="1"/>
        <v>0</v>
      </c>
      <c r="BA34" s="6">
        <v>2</v>
      </c>
    </row>
    <row r="35" spans="1:9" ht="13.5" thickBot="1">
      <c r="A35" s="121"/>
      <c r="B35" s="122" t="s">
        <v>84</v>
      </c>
      <c r="C35" s="123"/>
      <c r="D35" s="124"/>
      <c r="E35" s="125"/>
      <c r="F35" s="126"/>
      <c r="G35" s="126"/>
      <c r="H35" s="393">
        <f>SUM(I27:I34)</f>
        <v>0</v>
      </c>
      <c r="I35" s="394"/>
    </row>
    <row r="37" spans="2:9" ht="15">
      <c r="B37" s="103"/>
      <c r="F37" s="127"/>
      <c r="G37" s="128"/>
      <c r="H37" s="128"/>
      <c r="I37" s="129"/>
    </row>
    <row r="38" spans="6:9" ht="15">
      <c r="F38" s="127"/>
      <c r="G38" s="128"/>
      <c r="H38" s="128"/>
      <c r="I38" s="129"/>
    </row>
    <row r="39" spans="6:9" ht="15">
      <c r="F39" s="127"/>
      <c r="G39" s="128"/>
      <c r="H39" s="128"/>
      <c r="I39" s="129"/>
    </row>
    <row r="40" spans="6:9" ht="15">
      <c r="F40" s="127"/>
      <c r="G40" s="128"/>
      <c r="H40" s="128"/>
      <c r="I40" s="129"/>
    </row>
    <row r="41" spans="6:9" ht="15">
      <c r="F41" s="127"/>
      <c r="G41" s="128"/>
      <c r="H41" s="128"/>
      <c r="I41" s="129"/>
    </row>
    <row r="42" spans="6:9" ht="15">
      <c r="F42" s="127"/>
      <c r="G42" s="128"/>
      <c r="H42" s="128"/>
      <c r="I42" s="129"/>
    </row>
    <row r="43" spans="6:9" ht="15">
      <c r="F43" s="127"/>
      <c r="G43" s="128"/>
      <c r="H43" s="128"/>
      <c r="I43" s="129"/>
    </row>
    <row r="44" spans="6:9" ht="15">
      <c r="F44" s="127"/>
      <c r="G44" s="128"/>
      <c r="H44" s="128"/>
      <c r="I44" s="129"/>
    </row>
    <row r="45" spans="6:9" ht="15">
      <c r="F45" s="127"/>
      <c r="G45" s="128"/>
      <c r="H45" s="128"/>
      <c r="I45" s="129"/>
    </row>
    <row r="46" spans="6:9" ht="15">
      <c r="F46" s="127"/>
      <c r="G46" s="128"/>
      <c r="H46" s="128"/>
      <c r="I46" s="129"/>
    </row>
    <row r="47" spans="6:9" ht="15">
      <c r="F47" s="127"/>
      <c r="G47" s="128"/>
      <c r="H47" s="128"/>
      <c r="I47" s="129"/>
    </row>
    <row r="48" spans="6:9" ht="15">
      <c r="F48" s="127"/>
      <c r="G48" s="128"/>
      <c r="H48" s="128"/>
      <c r="I48" s="129"/>
    </row>
    <row r="49" spans="6:9" ht="15">
      <c r="F49" s="127"/>
      <c r="G49" s="128"/>
      <c r="H49" s="128"/>
      <c r="I49" s="129"/>
    </row>
    <row r="50" spans="6:9" ht="15">
      <c r="F50" s="127"/>
      <c r="G50" s="128"/>
      <c r="H50" s="128"/>
      <c r="I50" s="129"/>
    </row>
    <row r="51" spans="6:9" ht="15">
      <c r="F51" s="127"/>
      <c r="G51" s="128"/>
      <c r="H51" s="128"/>
      <c r="I51" s="129"/>
    </row>
    <row r="52" spans="6:9" ht="15">
      <c r="F52" s="127"/>
      <c r="G52" s="128"/>
      <c r="H52" s="128"/>
      <c r="I52" s="129"/>
    </row>
    <row r="53" spans="6:9" ht="15">
      <c r="F53" s="127"/>
      <c r="G53" s="128"/>
      <c r="H53" s="128"/>
      <c r="I53" s="129"/>
    </row>
    <row r="54" spans="6:9" ht="15">
      <c r="F54" s="127"/>
      <c r="G54" s="128"/>
      <c r="H54" s="128"/>
      <c r="I54" s="129"/>
    </row>
    <row r="55" spans="6:9" ht="15">
      <c r="F55" s="127"/>
      <c r="G55" s="128"/>
      <c r="H55" s="128"/>
      <c r="I55" s="129"/>
    </row>
    <row r="56" spans="6:9" ht="15">
      <c r="F56" s="127"/>
      <c r="G56" s="128"/>
      <c r="H56" s="128"/>
      <c r="I56" s="129"/>
    </row>
    <row r="57" spans="6:9" ht="15">
      <c r="F57" s="127"/>
      <c r="G57" s="128"/>
      <c r="H57" s="128"/>
      <c r="I57" s="129"/>
    </row>
    <row r="58" spans="6:9" ht="15">
      <c r="F58" s="127"/>
      <c r="G58" s="128"/>
      <c r="H58" s="128"/>
      <c r="I58" s="129"/>
    </row>
    <row r="59" spans="6:9" ht="15">
      <c r="F59" s="127"/>
      <c r="G59" s="128"/>
      <c r="H59" s="128"/>
      <c r="I59" s="129"/>
    </row>
    <row r="60" spans="6:9" ht="15">
      <c r="F60" s="127"/>
      <c r="G60" s="128"/>
      <c r="H60" s="128"/>
      <c r="I60" s="129"/>
    </row>
    <row r="61" spans="6:9" ht="15">
      <c r="F61" s="127"/>
      <c r="G61" s="128"/>
      <c r="H61" s="128"/>
      <c r="I61" s="129"/>
    </row>
    <row r="62" spans="6:9" ht="15">
      <c r="F62" s="127"/>
      <c r="G62" s="128"/>
      <c r="H62" s="128"/>
      <c r="I62" s="129"/>
    </row>
    <row r="63" spans="6:9" ht="15">
      <c r="F63" s="127"/>
      <c r="G63" s="128"/>
      <c r="H63" s="128"/>
      <c r="I63" s="129"/>
    </row>
    <row r="64" spans="6:9" ht="15">
      <c r="F64" s="127"/>
      <c r="G64" s="128"/>
      <c r="H64" s="128"/>
      <c r="I64" s="129"/>
    </row>
    <row r="65" spans="6:9" ht="15">
      <c r="F65" s="127"/>
      <c r="G65" s="128"/>
      <c r="H65" s="128"/>
      <c r="I65" s="129"/>
    </row>
    <row r="66" spans="6:9" ht="15">
      <c r="F66" s="127"/>
      <c r="G66" s="128"/>
      <c r="H66" s="128"/>
      <c r="I66" s="129"/>
    </row>
    <row r="67" spans="6:9" ht="15">
      <c r="F67" s="127"/>
      <c r="G67" s="128"/>
      <c r="H67" s="128"/>
      <c r="I67" s="129"/>
    </row>
    <row r="68" spans="6:9" ht="15">
      <c r="F68" s="127"/>
      <c r="G68" s="128"/>
      <c r="H68" s="128"/>
      <c r="I68" s="129"/>
    </row>
    <row r="69" spans="6:9" ht="15">
      <c r="F69" s="127"/>
      <c r="G69" s="128"/>
      <c r="H69" s="128"/>
      <c r="I69" s="129"/>
    </row>
    <row r="70" spans="6:9" ht="15">
      <c r="F70" s="127"/>
      <c r="G70" s="128"/>
      <c r="H70" s="128"/>
      <c r="I70" s="129"/>
    </row>
    <row r="71" spans="6:9" ht="15">
      <c r="F71" s="127"/>
      <c r="G71" s="128"/>
      <c r="H71" s="128"/>
      <c r="I71" s="129"/>
    </row>
    <row r="72" spans="6:9" ht="15">
      <c r="F72" s="127"/>
      <c r="G72" s="128"/>
      <c r="H72" s="128"/>
      <c r="I72" s="129"/>
    </row>
    <row r="73" spans="6:9" ht="15">
      <c r="F73" s="127"/>
      <c r="G73" s="128"/>
      <c r="H73" s="128"/>
      <c r="I73" s="129"/>
    </row>
    <row r="74" spans="6:9" ht="15">
      <c r="F74" s="127"/>
      <c r="G74" s="128"/>
      <c r="H74" s="128"/>
      <c r="I74" s="129"/>
    </row>
    <row r="75" spans="6:9" ht="15">
      <c r="F75" s="127"/>
      <c r="G75" s="128"/>
      <c r="H75" s="128"/>
      <c r="I75" s="129"/>
    </row>
    <row r="76" spans="6:9" ht="15">
      <c r="F76" s="127"/>
      <c r="G76" s="128"/>
      <c r="H76" s="128"/>
      <c r="I76" s="129"/>
    </row>
    <row r="77" spans="6:9" ht="15">
      <c r="F77" s="127"/>
      <c r="G77" s="128"/>
      <c r="H77" s="128"/>
      <c r="I77" s="129"/>
    </row>
    <row r="78" spans="6:9" ht="15">
      <c r="F78" s="127"/>
      <c r="G78" s="128"/>
      <c r="H78" s="128"/>
      <c r="I78" s="129"/>
    </row>
    <row r="79" spans="6:9" ht="15">
      <c r="F79" s="127"/>
      <c r="G79" s="128"/>
      <c r="H79" s="128"/>
      <c r="I79" s="129"/>
    </row>
    <row r="80" spans="6:9" ht="15">
      <c r="F80" s="127"/>
      <c r="G80" s="128"/>
      <c r="H80" s="128"/>
      <c r="I80" s="129"/>
    </row>
    <row r="81" spans="6:9" ht="15">
      <c r="F81" s="127"/>
      <c r="G81" s="128"/>
      <c r="H81" s="128"/>
      <c r="I81" s="129"/>
    </row>
    <row r="82" spans="6:9" ht="15">
      <c r="F82" s="127"/>
      <c r="G82" s="128"/>
      <c r="H82" s="128"/>
      <c r="I82" s="129"/>
    </row>
    <row r="83" spans="6:9" ht="15">
      <c r="F83" s="127"/>
      <c r="G83" s="128"/>
      <c r="H83" s="128"/>
      <c r="I83" s="129"/>
    </row>
    <row r="84" spans="6:9" ht="15">
      <c r="F84" s="127"/>
      <c r="G84" s="128"/>
      <c r="H84" s="128"/>
      <c r="I84" s="129"/>
    </row>
    <row r="85" spans="6:9" ht="15">
      <c r="F85" s="127"/>
      <c r="G85" s="128"/>
      <c r="H85" s="128"/>
      <c r="I85" s="129"/>
    </row>
    <row r="86" spans="6:9" ht="15">
      <c r="F86" s="127"/>
      <c r="G86" s="128"/>
      <c r="H86" s="128"/>
      <c r="I86" s="129"/>
    </row>
  </sheetData>
  <sheetProtection algorithmName="SHA-512" hashValue="ommVVF/H9jp2h944otfMyH3LYjuyDo+PTprq/+4IRbvutqjB3xdfGlj85r3t9czsvO+l1uXLEVSWzQXJa1n5Gw==" saltValue="RTWp9wW+C1GN5/MH2WWlSg==" spinCount="100000" sheet="1" objects="1" scenarios="1" formatCells="0" formatColumns="0" formatRows="0"/>
  <mergeCells count="4">
    <mergeCell ref="A1:B1"/>
    <mergeCell ref="A2:B2"/>
    <mergeCell ref="G2:I2"/>
    <mergeCell ref="H35:I35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Kozlovský</dc:creator>
  <cp:keywords/>
  <dc:description/>
  <cp:lastModifiedBy>Jiří Kozlovský</cp:lastModifiedBy>
  <cp:lastPrinted>2022-08-17T15:14:25Z</cp:lastPrinted>
  <dcterms:created xsi:type="dcterms:W3CDTF">2022-06-23T10:10:53Z</dcterms:created>
  <dcterms:modified xsi:type="dcterms:W3CDTF">2023-08-31T10:57:08Z</dcterms:modified>
  <cp:category/>
  <cp:version/>
  <cp:contentType/>
  <cp:contentStatus/>
</cp:coreProperties>
</file>