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Kom_22_75 - Křtiny - úlož..." sheetId="2" r:id="rId2"/>
    <sheet name="SO.01 - Úložiště" sheetId="3" r:id="rId3"/>
    <sheet name="SO.02 - Oplocení" sheetId="4" r:id="rId4"/>
    <sheet name="SO.031 - Kanalizace" sheetId="5" r:id="rId5"/>
    <sheet name="SO.032 - Vodovod" sheetId="6" r:id="rId6"/>
    <sheet name="SO.033 - Kabel nn" sheetId="7" r:id="rId7"/>
    <sheet name="Seznam figur" sheetId="8" r:id="rId8"/>
  </sheets>
  <definedNames>
    <definedName name="_xlnm.Print_Area" localSheetId="0">'Rekapitulace stavby'!$D$4:$AO$76,'Rekapitulace stavby'!$C$82:$AQ$102</definedName>
    <definedName name="_xlnm._FilterDatabase" localSheetId="1" hidden="1">'Kom_22_75 - Křtiny - úlož...'!$C$114:$K$130</definedName>
    <definedName name="_xlnm.Print_Area" localSheetId="1">'Kom_22_75 - Křtiny - úlož...'!$C$4:$J$76,'Kom_22_75 - Křtiny - úlož...'!$C$82:$J$98,'Kom_22_75 - Křtiny - úlož...'!$C$104:$J$130</definedName>
    <definedName name="_xlnm._FilterDatabase" localSheetId="2" hidden="1">'SO.01 - Úložiště'!$C$122:$K$206</definedName>
    <definedName name="_xlnm.Print_Area" localSheetId="2">'SO.01 - Úložiště'!$C$4:$J$76,'SO.01 - Úložiště'!$C$82:$J$104,'SO.01 - Úložiště'!$C$110:$J$206</definedName>
    <definedName name="_xlnm._FilterDatabase" localSheetId="3" hidden="1">'SO.02 - Oplocení'!$C$122:$K$157</definedName>
    <definedName name="_xlnm.Print_Area" localSheetId="3">'SO.02 - Oplocení'!$C$4:$J$76,'SO.02 - Oplocení'!$C$82:$J$104,'SO.02 - Oplocení'!$C$110:$J$157</definedName>
    <definedName name="_xlnm._FilterDatabase" localSheetId="4" hidden="1">'SO.031 - Kanalizace'!$C$124:$K$158</definedName>
    <definedName name="_xlnm.Print_Area" localSheetId="4">'SO.031 - Kanalizace'!$C$4:$J$76,'SO.031 - Kanalizace'!$C$82:$J$104,'SO.031 - Kanalizace'!$C$110:$J$158</definedName>
    <definedName name="_xlnm._FilterDatabase" localSheetId="5" hidden="1">'SO.032 - Vodovod'!$C$127:$K$201</definedName>
    <definedName name="_xlnm.Print_Area" localSheetId="5">'SO.032 - Vodovod'!$C$4:$J$76,'SO.032 - Vodovod'!$C$82:$J$107,'SO.032 - Vodovod'!$C$113:$J$201</definedName>
    <definedName name="_xlnm._FilterDatabase" localSheetId="6" hidden="1">'SO.033 - Kabel nn'!$C$125:$K$163</definedName>
    <definedName name="_xlnm.Print_Area" localSheetId="6">'SO.033 - Kabel nn'!$C$4:$J$76,'SO.033 - Kabel nn'!$C$82:$J$105,'SO.033 - Kabel nn'!$C$111:$J$163</definedName>
    <definedName name="_xlnm.Print_Area" localSheetId="7">'Seznam figur'!$C$4:$G$202</definedName>
    <definedName name="_xlnm.Print_Titles" localSheetId="0">'Rekapitulace stavby'!$92:$92</definedName>
    <definedName name="_xlnm.Print_Titles" localSheetId="1">'Kom_22_75 - Křtiny - úlož...'!$114:$114</definedName>
    <definedName name="_xlnm.Print_Titles" localSheetId="2">'SO.01 - Úložiště'!$122:$122</definedName>
    <definedName name="_xlnm.Print_Titles" localSheetId="3">'SO.02 - Oplocení'!$122:$122</definedName>
    <definedName name="_xlnm.Print_Titles" localSheetId="4">'SO.031 - Kanalizace'!$124:$124</definedName>
    <definedName name="_xlnm.Print_Titles" localSheetId="5">'SO.032 - Vodovod'!$127:$127</definedName>
    <definedName name="_xlnm.Print_Titles" localSheetId="6">'SO.033 - Kabel nn'!$125:$125</definedName>
    <definedName name="_xlnm.Print_Titles" localSheetId="7">'Seznam figur'!$9:$9</definedName>
  </definedNames>
  <calcPr fullCalcOnLoad="1"/>
</workbook>
</file>

<file path=xl/sharedStrings.xml><?xml version="1.0" encoding="utf-8"?>
<sst xmlns="http://schemas.openxmlformats.org/spreadsheetml/2006/main" count="4651" uniqueCount="816">
  <si>
    <t>Export Komplet</t>
  </si>
  <si>
    <t/>
  </si>
  <si>
    <t>2.0</t>
  </si>
  <si>
    <t>ZAMOK</t>
  </si>
  <si>
    <t>False</t>
  </si>
  <si>
    <t>{dd6f77ea-ae3d-4deb-a0f2-99e3ee57eb41}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</si>
  <si>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</si>
  <si>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</si>
  <si>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</si>
  <si>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</si>
  <si>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</si>
  <si>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</si>
  <si>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</si>
  <si>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</si>
  <si>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Kom_22_75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</si>
  <si>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</si>
  <si>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</si>
  <si>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Křtiny - úložiště Dykovy školky</t>
  </si>
  <si>
    <t>KSO:</t>
  </si>
  <si>
    <t>CC-CZ:</t>
  </si>
  <si>
    <t>Místo:</t>
  </si>
  <si>
    <t>k.ú. Křtiny</t>
  </si>
  <si>
    <t>Datum:</t>
  </si>
  <si>
    <t>6. 2. 2023</t>
  </si>
  <si>
    <t>Zadavatel:</t>
  </si>
  <si>
    <t>IČ:</t>
  </si>
  <si>
    <t>62156489</t>
  </si>
  <si>
    <t>Mendelova univerzita v Brně</t>
  </si>
  <si>
    <t>DIČ:</t>
  </si>
  <si>
    <t>CZ62156489</t>
  </si>
  <si>
    <t>Uchazeč:</t>
  </si>
  <si>
    <t>Vyplň údaj</t>
  </si>
  <si>
    <t>Projektant:</t>
  </si>
  <si>
    <t>18177018</t>
  </si>
  <si>
    <t>Ing. Karel Vaštík</t>
  </si>
  <si>
    <t>CZ6110220842</t>
  </si>
  <si>
    <t>True</t>
  </si>
  <si>
    <t>Zpracovatel:</t>
  </si>
  <si>
    <t>Ing. Karel Vaštík, Lideřovská 14, 696 61 Vnorovy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</si>
  <si>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</si>
  <si>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</si>
  <si>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</si>
  <si>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</si>
  <si>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</si>
  <si>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</si>
  <si>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</si>
  <si>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</si>
  <si>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</si>
  <si>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</si>
  <si>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</si>
  <si>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</si>
  <si>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</si>
  <si>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</si>
  <si>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</si>
  <si>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</si>
  <si>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</si>
  <si>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</si>
  <si>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</si>
  <si>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</si>
  <si>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</si>
  <si>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</si>
  <si>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</si>
  <si>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</si>
  <si>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</si>
  <si>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</si>
  <si>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</si>
  <si>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</si>
  <si>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</si>
  <si>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</si>
  <si>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</si>
  <si>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</si>
  <si>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</si>
  <si>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</si>
  <si>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</si>
  <si>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</si>
  <si>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</si>
  <si>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</si>
  <si>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</si>
  <si>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</si>
  <si>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</si>
  <si>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</si>
  <si>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</si>
  <si>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</si>
  <si>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</si>
  <si>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</si>
  <si>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</si>
  <si>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</si>
  <si>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SO.01</t>
  </si>
  <si>
    <t>Úložiště</t>
  </si>
  <si>
    <t>{c44e0e54-6a2f-411e-99ec-21cd28e556ee}</t>
  </si>
  <si>
    <t>2</t>
  </si>
  <si>
    <t>SO.02</t>
  </si>
  <si>
    <t>Oplocení</t>
  </si>
  <si>
    <t>{e6837adb-1454-4ff3-abae-43266035748e}</t>
  </si>
  <si>
    <t>SO.03</t>
  </si>
  <si>
    <t>Přípojky IS</t>
  </si>
  <si>
    <t>###NOIMPORT###</t>
  </si>
  <si>
    <t>{24140b6a-b625-4938-9d44-b87ea2563554}</t>
  </si>
  <si>
    <t>SO.031</t>
  </si>
  <si>
    <t>Kanalizace</t>
  </si>
  <si>
    <t>Soupis</t>
  </si>
  <si>
    <t>{79e4a9eb-4c41-403d-a83e-10d43dc74f10}</t>
  </si>
  <si>
    <t>SO.032</t>
  </si>
  <si>
    <t>Vodovod</t>
  </si>
  <si>
    <t>{c3fe566a-3ef8-40f0-b1a5-c4c6feb44b19}</t>
  </si>
  <si>
    <t>SO.033</t>
  </si>
  <si>
    <t>Kabel nn</t>
  </si>
  <si>
    <t>{2912b3f9-5170-4094-a20e-6f04ccd41caa}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</si>
  <si>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</si>
  <si>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</si>
  <si>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</si>
  <si>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</si>
  <si>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</si>
  <si>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</si>
  <si>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</si>
  <si>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</si>
  <si>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</si>
  <si>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</si>
  <si>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</si>
  <si>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</si>
  <si>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</si>
  <si>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</si>
  <si>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</si>
  <si>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</si>
  <si>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</si>
  <si>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</si>
  <si>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</si>
  <si>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</si>
  <si>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</si>
  <si>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</si>
  <si>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</si>
  <si>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</si>
  <si>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</si>
  <si>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</si>
  <si>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</si>
  <si>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</si>
  <si>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</si>
  <si>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011303000</t>
  </si>
  <si>
    <t>Archeologická činnost bez rozlišení</t>
  </si>
  <si>
    <t>kplt</t>
  </si>
  <si>
    <t>1024</t>
  </si>
  <si>
    <t>-1644074738</t>
  </si>
  <si>
    <t>P</t>
  </si>
  <si>
    <t>Poznámka k položce:
archeologický záchranný výzkum</t>
  </si>
  <si>
    <t>011503000</t>
  </si>
  <si>
    <t>Stavební průzkum bez rozlišení</t>
  </si>
  <si>
    <t>1071448001</t>
  </si>
  <si>
    <t>Poznámka k položce:
vytyční podzemního vedení</t>
  </si>
  <si>
    <t>3</t>
  </si>
  <si>
    <t>012103000</t>
  </si>
  <si>
    <t>Geodetické práce před výstavbou</t>
  </si>
  <si>
    <t>-1223470195</t>
  </si>
  <si>
    <t>Poznámka k položce:
vytyčení stavby</t>
  </si>
  <si>
    <t>4</t>
  </si>
  <si>
    <t>012303000</t>
  </si>
  <si>
    <t>Geodetické práce po výstavbě</t>
  </si>
  <si>
    <t>-1473036740</t>
  </si>
  <si>
    <t>Poznámka k položce:
zaměření skutečného provedení</t>
  </si>
  <si>
    <t>012403000</t>
  </si>
  <si>
    <t>Kartografické práce</t>
  </si>
  <si>
    <t>2093319249</t>
  </si>
  <si>
    <t>Poznámka k položce:
geometrický plán</t>
  </si>
  <si>
    <t>6</t>
  </si>
  <si>
    <t>013254000</t>
  </si>
  <si>
    <t>Dokumentace skutečného provedení stavby</t>
  </si>
  <si>
    <t>kus</t>
  </si>
  <si>
    <t>68977235</t>
  </si>
  <si>
    <t>VRN4</t>
  </si>
  <si>
    <t>Inženýrská činnost</t>
  </si>
  <si>
    <t>7</t>
  </si>
  <si>
    <t>043154000</t>
  </si>
  <si>
    <t>Zkoušky hutnicí</t>
  </si>
  <si>
    <t>989523281</t>
  </si>
  <si>
    <t>MZK</t>
  </si>
  <si>
    <t>Mechanicky zpevněné kamenivo</t>
  </si>
  <si>
    <t>m2</t>
  </si>
  <si>
    <t>2935</t>
  </si>
  <si>
    <t>ŠTD</t>
  </si>
  <si>
    <t>Štěrkodrť</t>
  </si>
  <si>
    <t>3031,75</t>
  </si>
  <si>
    <t>VŠT</t>
  </si>
  <si>
    <t>Vibrovaný štěrk</t>
  </si>
  <si>
    <t>2983,8</t>
  </si>
  <si>
    <t>Pláň</t>
  </si>
  <si>
    <t>Úprava pláně se zhutněním</t>
  </si>
  <si>
    <t>4332,183</t>
  </si>
  <si>
    <t>Asfalt</t>
  </si>
  <si>
    <t>Živičný povrch nájezdů</t>
  </si>
  <si>
    <t>234,03</t>
  </si>
  <si>
    <t>Drén</t>
  </si>
  <si>
    <t>Drenážní těleso</t>
  </si>
  <si>
    <t>m</t>
  </si>
  <si>
    <t>123</t>
  </si>
  <si>
    <t>Objekt:</t>
  </si>
  <si>
    <t>Obsyp</t>
  </si>
  <si>
    <t>Obsyp drénu</t>
  </si>
  <si>
    <t>m3</t>
  </si>
  <si>
    <t>31,869</t>
  </si>
  <si>
    <t>SO.01 - Úložiště</t>
  </si>
  <si>
    <t>ZásDren</t>
  </si>
  <si>
    <t>Zásyp drénu</t>
  </si>
  <si>
    <t>46,74</t>
  </si>
  <si>
    <t>Odkop</t>
  </si>
  <si>
    <t>Odkopávka</t>
  </si>
  <si>
    <t>1508,891</t>
  </si>
  <si>
    <t>Násyp</t>
  </si>
  <si>
    <t xml:space="preserve">Násyp </t>
  </si>
  <si>
    <t>1146,945</t>
  </si>
  <si>
    <t>SejmutíLP</t>
  </si>
  <si>
    <t>Sejmutí lesní půdy</t>
  </si>
  <si>
    <t>3740</t>
  </si>
  <si>
    <t>Deponie</t>
  </si>
  <si>
    <t>Odvoz a uložení na deponii</t>
  </si>
  <si>
    <t>361,946</t>
  </si>
  <si>
    <t>Svahování</t>
  </si>
  <si>
    <t>Svahování ve výkopu</t>
  </si>
  <si>
    <t>3212,53</t>
  </si>
  <si>
    <t>Zatravnění</t>
  </si>
  <si>
    <t>Zatravnění svahů kolem plochy</t>
  </si>
  <si>
    <t>440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</si>
  <si>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</si>
  <si>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</si>
  <si>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</si>
  <si>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</si>
  <si>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</si>
  <si>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</si>
  <si>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998 - Přesun hmot</t>
  </si>
  <si>
    <t>HSV</t>
  </si>
  <si>
    <t>Práce a dodávky HSV</t>
  </si>
  <si>
    <t>Zemní práce</t>
  </si>
  <si>
    <t>112251101</t>
  </si>
  <si>
    <t>Odstranění pařezů průměru přes 100 do 300 mm</t>
  </si>
  <si>
    <t>910353049</t>
  </si>
  <si>
    <t>VV</t>
  </si>
  <si>
    <t>130*0,7 "výpočtem - tabulková hodnota 340 ks/ha</t>
  </si>
  <si>
    <t>112251102</t>
  </si>
  <si>
    <t>Odstranění pařezů průměru přes 300 do 500 mm</t>
  </si>
  <si>
    <t>1621185501</t>
  </si>
  <si>
    <t>130*0,3 "výpočtem - tabulková hodnota 340 ks/ha</t>
  </si>
  <si>
    <t>121151223</t>
  </si>
  <si>
    <t>Sejmutí lesní půdy plochy přes 500 m2 tl vrstvy přes 150 do 200 mm strojně</t>
  </si>
  <si>
    <t>-735000240</t>
  </si>
  <si>
    <t>122251106</t>
  </si>
  <si>
    <t>Odkopávky a prokopávky nezapažené v hornině třídy těžitelnosti I skupiny 3 objem do 5000 m3 strojně</t>
  </si>
  <si>
    <t>-1215424912</t>
  </si>
  <si>
    <t>162201421</t>
  </si>
  <si>
    <t>Vodorovné přemístění pařezů do 1 km D přes 100 do 300 mm</t>
  </si>
  <si>
    <t>84662155</t>
  </si>
  <si>
    <t>162201422</t>
  </si>
  <si>
    <t>Vodorovné přemístění pařezů do 1 km D přes 300 do 500 mm</t>
  </si>
  <si>
    <t>259794300</t>
  </si>
  <si>
    <t>162251102</t>
  </si>
  <si>
    <t>Vodorovné přemístění přes 20 do 50 m výkopku/sypaniny z horniny třídy těžitelnosti I skupiny 1 až 3</t>
  </si>
  <si>
    <t>-912643384</t>
  </si>
  <si>
    <t>SejmutíLP*0,15</t>
  </si>
  <si>
    <t>8</t>
  </si>
  <si>
    <t>162301971</t>
  </si>
  <si>
    <t>Příplatek k vodorovnému přemístění pařezů D přes 100 do 300 mm ZKD 1 km</t>
  </si>
  <si>
    <t>1775096275</t>
  </si>
  <si>
    <t>9</t>
  </si>
  <si>
    <t>162301972</t>
  </si>
  <si>
    <t>Příplatek k vodorovnému přemístění pařezů D přes 300 do 500 mm ZKD 1 km</t>
  </si>
  <si>
    <t>-438815161</t>
  </si>
  <si>
    <t>10</t>
  </si>
  <si>
    <t>162751117</t>
  </si>
  <si>
    <t>Vodorovné přemístění přes 9 000 do 10000 m výkopku/sypaniny z horniny třídy těžitelnosti I skupiny 1 až 3</t>
  </si>
  <si>
    <t>1876374992</t>
  </si>
  <si>
    <t>11</t>
  </si>
  <si>
    <t>162751119</t>
  </si>
  <si>
    <t>Příplatek k vodorovnému přemístění výkopku/sypaniny z horniny třídy těžitelnosti I skupiny 1 až 3 ZKD 1000 m přes 10000 m</t>
  </si>
  <si>
    <t>-1894165130</t>
  </si>
  <si>
    <t>361,946*10 'Přepočtené koeficientem množství</t>
  </si>
  <si>
    <t>12</t>
  </si>
  <si>
    <t>171151103</t>
  </si>
  <si>
    <t>Uložení sypaniny z hornin soudržných do násypů zhutněných strojně</t>
  </si>
  <si>
    <t>339978303</t>
  </si>
  <si>
    <t>13</t>
  </si>
  <si>
    <t>171251201</t>
  </si>
  <si>
    <t>Uložení sypaniny na skládky nebo meziskládky</t>
  </si>
  <si>
    <t>-1847916293</t>
  </si>
  <si>
    <t>14</t>
  </si>
  <si>
    <t>174253301</t>
  </si>
  <si>
    <t>Zásyp rýh pro drény hl do 1,0 m</t>
  </si>
  <si>
    <t>-867176842</t>
  </si>
  <si>
    <t>M</t>
  </si>
  <si>
    <t>58343930</t>
  </si>
  <si>
    <t>kamenivo drcené hrubé frakce 16/32</t>
  </si>
  <si>
    <t>t</t>
  </si>
  <si>
    <t>-528932539</t>
  </si>
  <si>
    <t>ZásDren*1,7*1,2*1,05</t>
  </si>
  <si>
    <t>16</t>
  </si>
  <si>
    <t>181152302</t>
  </si>
  <si>
    <t>Úprava pláně pro silnice a dálnice v zářezech se zhutněním</t>
  </si>
  <si>
    <t>-431228510</t>
  </si>
  <si>
    <t>17</t>
  </si>
  <si>
    <t>181411122</t>
  </si>
  <si>
    <t>Založení lučního trávníku výsevem pl do 1000 m2 ve svahu přes 1:5 do 1:2</t>
  </si>
  <si>
    <t>-1050783894</t>
  </si>
  <si>
    <t>18</t>
  </si>
  <si>
    <t>00572474</t>
  </si>
  <si>
    <t>osivo směs travní krajinná-svahová</t>
  </si>
  <si>
    <t>kg</t>
  </si>
  <si>
    <t>-392988691</t>
  </si>
  <si>
    <t>440*0,02 'Přepočtené koeficientem množství</t>
  </si>
  <si>
    <t>19</t>
  </si>
  <si>
    <t>182151111</t>
  </si>
  <si>
    <t>Svahování v zářezech v hornině třídy těžitelnosti I skupiny 1 až 3 strojně</t>
  </si>
  <si>
    <t>709170370</t>
  </si>
  <si>
    <t>20</t>
  </si>
  <si>
    <t>182351023</t>
  </si>
  <si>
    <t>Rozprostření ornice pl do 100 m2 ve svahu přes 1:5 tl vrstvy do 200 mm strojně</t>
  </si>
  <si>
    <t>415040871</t>
  </si>
  <si>
    <t>Zakládání</t>
  </si>
  <si>
    <t>211971121</t>
  </si>
  <si>
    <t>Zřízení opláštění žeber nebo trativodů geotextilií v rýze nebo zářezu sklonu přes 1:2 š do 2,5 m</t>
  </si>
  <si>
    <t>176057558</t>
  </si>
  <si>
    <t>Drén*2,5</t>
  </si>
  <si>
    <t>22</t>
  </si>
  <si>
    <t>69311228</t>
  </si>
  <si>
    <t>geotextilie netkaná separační, ochranná, filtrační, drenážní PES 250g/m2</t>
  </si>
  <si>
    <t>427920571</t>
  </si>
  <si>
    <t>307,5*1,1845 'Přepočtené koeficientem množství</t>
  </si>
  <si>
    <t>23</t>
  </si>
  <si>
    <t>214500311</t>
  </si>
  <si>
    <t>Zřízení výplně rýh s drenážním potrubím do DN 200 štěrkopískem v přes 550 do 850 mm</t>
  </si>
  <si>
    <t>1070259318</t>
  </si>
  <si>
    <t>Drén*0,3</t>
  </si>
  <si>
    <t>24</t>
  </si>
  <si>
    <t>1887854926</t>
  </si>
  <si>
    <t>Obsyp*1,7*1,2*1,05</t>
  </si>
  <si>
    <t>Vodorovné konstrukce</t>
  </si>
  <si>
    <t>25</t>
  </si>
  <si>
    <t>451538111</t>
  </si>
  <si>
    <t>Dno rýhy zpevněné štěrkem tl do 150 mm</t>
  </si>
  <si>
    <t>1499287599</t>
  </si>
  <si>
    <t>Drén*0,5</t>
  </si>
  <si>
    <t>Komunikace pozemní</t>
  </si>
  <si>
    <t>26</t>
  </si>
  <si>
    <t>564762111</t>
  </si>
  <si>
    <t>Podklad z vibrovaného štěrku VŠ tl 200 mm</t>
  </si>
  <si>
    <t>358038012</t>
  </si>
  <si>
    <t>27</t>
  </si>
  <si>
    <t>564851111</t>
  </si>
  <si>
    <t>Podklad ze štěrkodrtě ŠD plochy přes 100 m2 tl 150 mm</t>
  </si>
  <si>
    <t>1892715039</t>
  </si>
  <si>
    <t>28</t>
  </si>
  <si>
    <t>564861011</t>
  </si>
  <si>
    <t>Podklad ze štěrkodrtě ŠD plochy do 100 m2 tl 200 mm</t>
  </si>
  <si>
    <t>1037536661</t>
  </si>
  <si>
    <t>53,84*1,05 "nájezd na Z straně - měřeno v CAD</t>
  </si>
  <si>
    <t>29</t>
  </si>
  <si>
    <t>564861111</t>
  </si>
  <si>
    <t>Podklad ze štěrkodrtě ŠD plochy přes 100 m2 tl 200 mm</t>
  </si>
  <si>
    <t>-1723029777</t>
  </si>
  <si>
    <t>180,15*1,05 "nájezd na S straně - měřeno v CAD</t>
  </si>
  <si>
    <t>30</t>
  </si>
  <si>
    <t>564952111</t>
  </si>
  <si>
    <t>Podklad z mechanicky zpevněného kameniva MZK tl 150 mm</t>
  </si>
  <si>
    <t>4572599</t>
  </si>
  <si>
    <t>31</t>
  </si>
  <si>
    <t>565155101</t>
  </si>
  <si>
    <t>Asfaltový beton vrstva podkladní ACP 16 (obalované kamenivo OKS) tl 70 mm š do 1,5 m</t>
  </si>
  <si>
    <t>1182910133</t>
  </si>
  <si>
    <t>Asfalt*1,05</t>
  </si>
  <si>
    <t>32</t>
  </si>
  <si>
    <t>567120114</t>
  </si>
  <si>
    <t>Podklad ze směsi stmelené cementem SC C 1,5/2,0 (SC II) tl 150 mm</t>
  </si>
  <si>
    <t>-976776610</t>
  </si>
  <si>
    <t>33</t>
  </si>
  <si>
    <t>573111112</t>
  </si>
  <si>
    <t>Postřik živičný infiltrační s posypem z asfaltu množství 1 kg/m2</t>
  </si>
  <si>
    <t>-1274091425</t>
  </si>
  <si>
    <t>34</t>
  </si>
  <si>
    <t>573231108</t>
  </si>
  <si>
    <t>Postřik živičný spojovací ze silniční emulze v množství 0,50 kg/m2</t>
  </si>
  <si>
    <t>808031762</t>
  </si>
  <si>
    <t>35</t>
  </si>
  <si>
    <t>577134121</t>
  </si>
  <si>
    <t>Asfaltový beton vrstva obrusná ACO 11 (ABS) tř. I tl 40 mm š přes 3 m z nemodifikovaného asfaltu</t>
  </si>
  <si>
    <t>1845730260</t>
  </si>
  <si>
    <t>Trubní vedení</t>
  </si>
  <si>
    <t>36</t>
  </si>
  <si>
    <t>871228111</t>
  </si>
  <si>
    <t>Kladení drenážního potrubí z tvrdého PVC průměru přes 90 do 150 mm</t>
  </si>
  <si>
    <t>-1347304332</t>
  </si>
  <si>
    <t>37</t>
  </si>
  <si>
    <t>28613242</t>
  </si>
  <si>
    <t>trubka drenážní korugovaná sendvičová HD-PE SN 8 perforace 360° pro liniové stavby DN 150</t>
  </si>
  <si>
    <t>552645954</t>
  </si>
  <si>
    <t>123*1,01 'Přepočtené koeficientem množství</t>
  </si>
  <si>
    <t>38</t>
  </si>
  <si>
    <t>28654560</t>
  </si>
  <si>
    <t>oboustranná násuvná spojka tyčového drenážního potrubí systému inženýrských liniových staveb PP SN 8 DN 150</t>
  </si>
  <si>
    <t>-2098189803</t>
  </si>
  <si>
    <t>39</t>
  </si>
  <si>
    <t>28653221</t>
  </si>
  <si>
    <t>přechod drenážního tyčového potrubí systému inženýrských liniových staveb HD-PE SN 8 DN 150 na potrubí KG SN 8 DN 150 (rovný konec)</t>
  </si>
  <si>
    <t>1787294316</t>
  </si>
  <si>
    <t>40</t>
  </si>
  <si>
    <t>28653228</t>
  </si>
  <si>
    <t>krytka koncová drenážního tyčového potrubí systému inženýrských liniových staveb SN 8 DN 150</t>
  </si>
  <si>
    <t>1829215669</t>
  </si>
  <si>
    <t>41</t>
  </si>
  <si>
    <t>28653206</t>
  </si>
  <si>
    <t>oblouk flexibilního tyčového drenážního potrubí systému inženýrských liniových staveb HD-PE 30° SN 8 DN 150</t>
  </si>
  <si>
    <t>-1015601343</t>
  </si>
  <si>
    <t>998</t>
  </si>
  <si>
    <t>Přesun hmot</t>
  </si>
  <si>
    <t>42</t>
  </si>
  <si>
    <t>998225111</t>
  </si>
  <si>
    <t>Přesun hmot pro pozemní komunikace s krytem z kamene, monolitickým betonovým nebo živičným</t>
  </si>
  <si>
    <t>-1476076189</t>
  </si>
  <si>
    <t>Plot</t>
  </si>
  <si>
    <t>Oplocení z drátěného pletiva</t>
  </si>
  <si>
    <t>221</t>
  </si>
  <si>
    <t>SO.02 - Oplocení</t>
  </si>
  <si>
    <t xml:space="preserve">    3 - Svislé a kompletní konstrukce</t>
  </si>
  <si>
    <t xml:space="preserve">    9 - Ostatní konstrukce a práce, bourání</t>
  </si>
  <si>
    <t xml:space="preserve">    997 - Přesun sutě</t>
  </si>
  <si>
    <t>131111359</t>
  </si>
  <si>
    <t>Příplatek za vtrání v kamenité nebo kořeny prorostlé půdě</t>
  </si>
  <si>
    <t>2059373701</t>
  </si>
  <si>
    <t>74*0,6</t>
  </si>
  <si>
    <t>131151343</t>
  </si>
  <si>
    <t>Vrtání jamek pro plotové sloupky D přes 200 do 300 mm strojně</t>
  </si>
  <si>
    <t>797404056</t>
  </si>
  <si>
    <t>Svislé a kompletní konstrukce</t>
  </si>
  <si>
    <t>338171123</t>
  </si>
  <si>
    <t>Osazování sloupků a vzpěr plotových ocelových v přes 2 do 2,6 m se zabetonováním</t>
  </si>
  <si>
    <t>511198475</t>
  </si>
  <si>
    <t>55342263</t>
  </si>
  <si>
    <t>sloupek plotový koncový Pz a komaxitový 2500/48x1,5mm</t>
  </si>
  <si>
    <t>1031518197</t>
  </si>
  <si>
    <t>55342189</t>
  </si>
  <si>
    <t>plotová profilovaná vzpěra D 30-40mm dl 2,0-2,5m bez hlavy a objímky pro svařované pletivo v návinu povrchová úprava Pz a komaxit</t>
  </si>
  <si>
    <t>1148989737</t>
  </si>
  <si>
    <t>348172214</t>
  </si>
  <si>
    <t>Montáž vjezdových bran samonosných dvoukřídlových pl přes 5 m2 do 10 m2</t>
  </si>
  <si>
    <t>2060119079</t>
  </si>
  <si>
    <t>R1</t>
  </si>
  <si>
    <t>brána ocelová dvoukřídlá výšky 200 cm, šířky 500 cm, výplň pletivem pozinkovaným, včetně sloupků Jekl 100/100/3000 mm</t>
  </si>
  <si>
    <t>-1511571266</t>
  </si>
  <si>
    <t>348401130</t>
  </si>
  <si>
    <t>Montáž oplocení ze strojového pletiva s napínacími dráty v přes 1,6 do 2,0 m</t>
  </si>
  <si>
    <t>-516517410</t>
  </si>
  <si>
    <t>31327506</t>
  </si>
  <si>
    <t>pletivo drátěné plastifikované se čtvercovými oky 50/2,7 mm v 1800mm</t>
  </si>
  <si>
    <t>1162059645</t>
  </si>
  <si>
    <t>221*1,05 'Přepočtené koeficientem množství</t>
  </si>
  <si>
    <t>15615300</t>
  </si>
  <si>
    <t>drát kruhový Pz napínací D 2,80mm</t>
  </si>
  <si>
    <t>-1157237913</t>
  </si>
  <si>
    <t>Plot*3</t>
  </si>
  <si>
    <t>596811120</t>
  </si>
  <si>
    <t>Kladení betonové dlažby komunikací pro pěší do lože z kameniva velikosti do 0,09 m2 pl do 50 m2</t>
  </si>
  <si>
    <t>-696569615</t>
  </si>
  <si>
    <t>Plot*0,3</t>
  </si>
  <si>
    <t>59248005</t>
  </si>
  <si>
    <t>dlažba plošná betonová chodníková 300x300x50mm přírodní</t>
  </si>
  <si>
    <t>101154366</t>
  </si>
  <si>
    <t>66,3*1,03 'Přepočtené koeficientem množství</t>
  </si>
  <si>
    <t>Ostatní konstrukce a práce, bourání</t>
  </si>
  <si>
    <t>966003816</t>
  </si>
  <si>
    <t>Rozebrání oplocení s příčníky a betonovými sloupky z půlené tyčoviny</t>
  </si>
  <si>
    <t>147060481</t>
  </si>
  <si>
    <t>966052121</t>
  </si>
  <si>
    <t>Bourání sloupků a vzpěr ŽB plotových s betonovou patkou</t>
  </si>
  <si>
    <t>1342182905</t>
  </si>
  <si>
    <t>84/3</t>
  </si>
  <si>
    <t>966071822</t>
  </si>
  <si>
    <t>Rozebrání oplocení z drátěného pletiva se čtvercovými oky v přes 1,6 do 2,0 m</t>
  </si>
  <si>
    <t>1142380144</t>
  </si>
  <si>
    <t>997</t>
  </si>
  <si>
    <t>Přesun sutě</t>
  </si>
  <si>
    <t>997013862</t>
  </si>
  <si>
    <t>Poplatek za uložení stavebního odpadu na recyklační skládce (skládkovné) z armovaného betonu kód odpadu 17 01 01</t>
  </si>
  <si>
    <t>1282197114</t>
  </si>
  <si>
    <t>997231111</t>
  </si>
  <si>
    <t>Vodorovná doprava suti a vybouraných hmot do 1 km</t>
  </si>
  <si>
    <t>2030976702</t>
  </si>
  <si>
    <t>997231119</t>
  </si>
  <si>
    <t>Příplatek ZKD 1 km vodorovné dopravy suti a vybouraných hmot</t>
  </si>
  <si>
    <t>-456846287</t>
  </si>
  <si>
    <t>998232110</t>
  </si>
  <si>
    <t>Přesun hmot pro oplocení zděné z cihel nebo tvárnic v do 3 m</t>
  </si>
  <si>
    <t>-1136907034</t>
  </si>
  <si>
    <t>Potrubí</t>
  </si>
  <si>
    <t>Potrubí kanalizační</t>
  </si>
  <si>
    <t>31,4</t>
  </si>
  <si>
    <t>Lože</t>
  </si>
  <si>
    <t>Lože pod potrubí</t>
  </si>
  <si>
    <t>2,512</t>
  </si>
  <si>
    <t>Obsyp potrubí</t>
  </si>
  <si>
    <t>10,673</t>
  </si>
  <si>
    <t>Výkop</t>
  </si>
  <si>
    <t>Výkop rýhy</t>
  </si>
  <si>
    <t>35,448</t>
  </si>
  <si>
    <t>VytlKub</t>
  </si>
  <si>
    <t>Vytlačená kubatura</t>
  </si>
  <si>
    <t>14,802</t>
  </si>
  <si>
    <t>SO.03 - Přípojky IS</t>
  </si>
  <si>
    <t>Soupis:</t>
  </si>
  <si>
    <t>SO.031 - Kanalizace</t>
  </si>
  <si>
    <t>132251102</t>
  </si>
  <si>
    <t>Hloubení rýh nezapažených š do 800 mm v hornině třídy těžitelnosti I skupiny 3 objem do 50 m3 strojně</t>
  </si>
  <si>
    <t>-1991382126</t>
  </si>
  <si>
    <t>1584564416</t>
  </si>
  <si>
    <t>176686391</t>
  </si>
  <si>
    <t>-934774650</t>
  </si>
  <si>
    <t>175151101</t>
  </si>
  <si>
    <t>Obsypání potrubí strojně sypaninou bez prohození, uloženou do 3 m</t>
  </si>
  <si>
    <t>1662633824</t>
  </si>
  <si>
    <t>58331200</t>
  </si>
  <si>
    <t>štěrkopísek netříděný</t>
  </si>
  <si>
    <t>977076875</t>
  </si>
  <si>
    <t>10,673*2 'Přepočtené koeficientem množství</t>
  </si>
  <si>
    <t>451573111</t>
  </si>
  <si>
    <t>Lože pod potrubí otevřený výkop ze štěrkopísku</t>
  </si>
  <si>
    <t>-2044753546</t>
  </si>
  <si>
    <t>871310310</t>
  </si>
  <si>
    <t>Montáž kanalizačního potrubí hladkého plnostěnného SN 10 z polypropylenu DN 150</t>
  </si>
  <si>
    <t>125974654</t>
  </si>
  <si>
    <t>28617019</t>
  </si>
  <si>
    <t>trubka kanalizační PP plnostěnná třívrstvá DN 150x6000mm SN10</t>
  </si>
  <si>
    <t>415744256</t>
  </si>
  <si>
    <t>31,4*1,015 'Přepočtené koeficientem množství</t>
  </si>
  <si>
    <t>877315211</t>
  </si>
  <si>
    <t>Montáž tvarovek z tvrdého PVC-systém KG nebo z polypropylenu-systém KG 2000 jednoosé DN 160</t>
  </si>
  <si>
    <t>-2062741430</t>
  </si>
  <si>
    <t>28617338</t>
  </si>
  <si>
    <t>koleno kanalizace PP KG DN 160x45°</t>
  </si>
  <si>
    <t>-727049636</t>
  </si>
  <si>
    <t>28617235</t>
  </si>
  <si>
    <t>spojka přesuvná kanalizační PP DN 150</t>
  </si>
  <si>
    <t>32631413</t>
  </si>
  <si>
    <t>894812313</t>
  </si>
  <si>
    <t>Revizní a čistící šachta z PP typ DN 600/160 šachtové dno s přítokem tvaru T</t>
  </si>
  <si>
    <t>-2118507796</t>
  </si>
  <si>
    <t>894812331</t>
  </si>
  <si>
    <t>Revizní a čistící šachta z PP DN 600 šachtová roura korugovaná světlé hloubky 1000 mm</t>
  </si>
  <si>
    <t>396502333</t>
  </si>
  <si>
    <t>894812332</t>
  </si>
  <si>
    <t>Revizní a čistící šachta z PP DN 600 šachtová roura korugovaná světlé hloubky 2000 mm</t>
  </si>
  <si>
    <t>-1947628130</t>
  </si>
  <si>
    <t>894812339</t>
  </si>
  <si>
    <t>Příplatek k rourám revizní a čistící šachty z PP DN 600 za uříznutí šachtové roury</t>
  </si>
  <si>
    <t>249263845</t>
  </si>
  <si>
    <t>894812352</t>
  </si>
  <si>
    <t>Revizní a čistící šachta z PP DN 600 poklop litinový pro třídu zatížení A15 s teleskopickým adaptérem</t>
  </si>
  <si>
    <t>848648154</t>
  </si>
  <si>
    <t>998274101</t>
  </si>
  <si>
    <t>Přesun hmot pro trubní vedení z trub betonových otevřený výkop</t>
  </si>
  <si>
    <t>2105392180</t>
  </si>
  <si>
    <t>998276101</t>
  </si>
  <si>
    <t>Přesun hmot pro trubní vedení z trub z plastických hmot otevřený výkop</t>
  </si>
  <si>
    <t>-2095793254</t>
  </si>
  <si>
    <t>Potrubí_PE</t>
  </si>
  <si>
    <t>Tlakové potrubí PE</t>
  </si>
  <si>
    <t>62,4</t>
  </si>
  <si>
    <t>Komunikace</t>
  </si>
  <si>
    <t>Plocha komunikace</t>
  </si>
  <si>
    <t>7,2</t>
  </si>
  <si>
    <t>Hloubení rýhy</t>
  </si>
  <si>
    <t>57,845</t>
  </si>
  <si>
    <t>5,616</t>
  </si>
  <si>
    <t>58,968</t>
  </si>
  <si>
    <t>Pažení</t>
  </si>
  <si>
    <t>Pažení výkopu</t>
  </si>
  <si>
    <t>187,2</t>
  </si>
  <si>
    <t>35,165</t>
  </si>
  <si>
    <t>Kamenivo</t>
  </si>
  <si>
    <t>Kamenivo na zásyp rýhy</t>
  </si>
  <si>
    <t>3,996</t>
  </si>
  <si>
    <t>SO.032 - Vodovod</t>
  </si>
  <si>
    <t>PSV - Práce a dodávky PSV</t>
  </si>
  <si>
    <t xml:space="preserve">    722 - Zdravotechnika - vnitřní vodovod</t>
  </si>
  <si>
    <t>113107025</t>
  </si>
  <si>
    <t>Odstranění podkladu z kameniva drceného tl přes 400 do 500 mm při překopech ručně</t>
  </si>
  <si>
    <t>-109278734</t>
  </si>
  <si>
    <t>-1677476588</t>
  </si>
  <si>
    <t>151811131</t>
  </si>
  <si>
    <t>Osazení pažicího boxu hl výkopu do 4 m š do 1,2 m</t>
  </si>
  <si>
    <t>-312060749</t>
  </si>
  <si>
    <t>151811231</t>
  </si>
  <si>
    <t>Odstranění pažicího boxu hl výkopu do 4 m š do 1,2 m</t>
  </si>
  <si>
    <t>-1289619966</t>
  </si>
  <si>
    <t>-860047365</t>
  </si>
  <si>
    <t>-1749448798</t>
  </si>
  <si>
    <t>35,165*101 'Přepočtené koeficientem množství</t>
  </si>
  <si>
    <t>1287726328</t>
  </si>
  <si>
    <t>174152101</t>
  </si>
  <si>
    <t>Zásyp jam, šachet a rýh do 30 m3 sypaninou se zhutněním při překopech inženýrských sítí</t>
  </si>
  <si>
    <t>-689249572</t>
  </si>
  <si>
    <t>Výkop-VytlKub</t>
  </si>
  <si>
    <t>58331202</t>
  </si>
  <si>
    <t>štěrkodrť netříděná do 100mm amfibolit</t>
  </si>
  <si>
    <t>-1798674143</t>
  </si>
  <si>
    <t>Kamenivo*1,67*1,2*1,05</t>
  </si>
  <si>
    <t>721659937</t>
  </si>
  <si>
    <t>-459592577</t>
  </si>
  <si>
    <t>58,968*2 'Přepočtené koeficientem množství</t>
  </si>
  <si>
    <t>-40144389</t>
  </si>
  <si>
    <t>564942111</t>
  </si>
  <si>
    <t>Podklad z mechanicky zpevněného kameniva MZK tl 120 mm</t>
  </si>
  <si>
    <t>-764220354</t>
  </si>
  <si>
    <t>566901132</t>
  </si>
  <si>
    <t>Vyspravení podkladu po překopech inženýrských sítí plochy do 15 m2 štěrkodrtí tl. 150 mm</t>
  </si>
  <si>
    <t>-554701823</t>
  </si>
  <si>
    <t>566901143</t>
  </si>
  <si>
    <t>Vyspravení podkladu po překopech inženýrských sítí plochy do 15 m2 kamenivem hrubým drceným tl. 200 mm</t>
  </si>
  <si>
    <t>1733009489</t>
  </si>
  <si>
    <t>850245121</t>
  </si>
  <si>
    <t>Výřez nebo výsek na potrubí z trub litinových tlakových nebo plastických hmot DN 80</t>
  </si>
  <si>
    <t>1436562562</t>
  </si>
  <si>
    <t>871211211</t>
  </si>
  <si>
    <t>Montáž potrubí z PE100 SDR 11 otevřený výkop svařovaných elektrotvarovkou D 63 x 5,8 mm</t>
  </si>
  <si>
    <t>453679654</t>
  </si>
  <si>
    <t>28613173</t>
  </si>
  <si>
    <t>trubka vodovodní PE100 SDR11 se signalizační vrstvou 63x5,8mm</t>
  </si>
  <si>
    <t>-1977259654</t>
  </si>
  <si>
    <t>1,5*1,015 'Přepočtené koeficientem množství</t>
  </si>
  <si>
    <t>871231211</t>
  </si>
  <si>
    <t>Montáž potrubí z PE100 SDR 11 otevřený výkop svařovaných elektrotvarovkou D 75 x 6,8 mm</t>
  </si>
  <si>
    <t>-196242282</t>
  </si>
  <si>
    <t>28613174</t>
  </si>
  <si>
    <t>trubka vodovodní PE100 SDR11 se signalizační vrstvou 75x6,8mm</t>
  </si>
  <si>
    <t>-2025544217</t>
  </si>
  <si>
    <t>62,4*1,015 'Přepočtené koeficientem množství</t>
  </si>
  <si>
    <t>877211101</t>
  </si>
  <si>
    <t>Montáž elektrospojek na vodovodním potrubí z PE trub d 63</t>
  </si>
  <si>
    <t>-1824293609</t>
  </si>
  <si>
    <t>28653083</t>
  </si>
  <si>
    <t>vložka přechodová PE/mosaz pro vodovodní potrubí PN16 plyn PN10 vnější závit 63-2"</t>
  </si>
  <si>
    <t>91357382</t>
  </si>
  <si>
    <t>877211112</t>
  </si>
  <si>
    <t>Montáž elektrokolen 90° na vodovodním potrubí z PE trub d 63</t>
  </si>
  <si>
    <t>-399413110</t>
  </si>
  <si>
    <t>28653055</t>
  </si>
  <si>
    <t>elektrokoleno 90° PE 100 D 63mm</t>
  </si>
  <si>
    <t>-1733401403</t>
  </si>
  <si>
    <t>877231101</t>
  </si>
  <si>
    <t>Montáž elektrospojek na vodovodním potrubí z PE trub d 75</t>
  </si>
  <si>
    <t>-1096425139</t>
  </si>
  <si>
    <t>28653097</t>
  </si>
  <si>
    <t>elektroredukce PE-Xa pro plastové předizolované potrubí PE-Xa SDR 11, PN6, d 75-63</t>
  </si>
  <si>
    <t>2045809606</t>
  </si>
  <si>
    <t>877231110</t>
  </si>
  <si>
    <t>Montáž elektrokolen 45° na vodovodním potrubí z PE trub d 75</t>
  </si>
  <si>
    <t>257061582</t>
  </si>
  <si>
    <t>28614947</t>
  </si>
  <si>
    <t>elektrokoleno 45° PE 100 PN16 D 75mm</t>
  </si>
  <si>
    <t>1901472037</t>
  </si>
  <si>
    <t>877231112</t>
  </si>
  <si>
    <t>Montáž elektrokolen 90° na vodovodním potrubí z PE trub d 75</t>
  </si>
  <si>
    <t>-1038776289</t>
  </si>
  <si>
    <t>28653056</t>
  </si>
  <si>
    <t>elektrokoleno 90° PE 100 D 75mm</t>
  </si>
  <si>
    <t>844803515</t>
  </si>
  <si>
    <t>877231113</t>
  </si>
  <si>
    <t>Montáž elektro T-kusů na vodovodním potrubí z PE trub d 75</t>
  </si>
  <si>
    <t>22195891</t>
  </si>
  <si>
    <t>28614959</t>
  </si>
  <si>
    <t>elektrotvarovka T-kus rovnoramenný PE 100 PN16 D 75mm</t>
  </si>
  <si>
    <t>1162665162</t>
  </si>
  <si>
    <t>891213222</t>
  </si>
  <si>
    <t>Montáž ventilů vodovodních odvzdušňovacích závitových DN 50</t>
  </si>
  <si>
    <t>-2036128806</t>
  </si>
  <si>
    <t>42215310</t>
  </si>
  <si>
    <t>ventil uzavírací přímý z ocelolitiny V30 111 540.53 DN 50x230mm</t>
  </si>
  <si>
    <t>-951669369</t>
  </si>
  <si>
    <t>42210100</t>
  </si>
  <si>
    <t>kolo ruční pro DN 40-50 D 150mm</t>
  </si>
  <si>
    <t>-1428190857</t>
  </si>
  <si>
    <t>892233122</t>
  </si>
  <si>
    <t>Proplach a dezinfekce vodovodního potrubí DN od 40 do 70</t>
  </si>
  <si>
    <t>698213045</t>
  </si>
  <si>
    <t>892241111</t>
  </si>
  <si>
    <t>Tlaková zkouška vodou potrubí DN do 80</t>
  </si>
  <si>
    <t>1841742090</t>
  </si>
  <si>
    <t>899721111</t>
  </si>
  <si>
    <t>Signalizační vodič DN do 150 mm na potrubí</t>
  </si>
  <si>
    <t>-1465325241</t>
  </si>
  <si>
    <t>899722112</t>
  </si>
  <si>
    <t>Krytí potrubí z plastů výstražnou fólií z PVC 25 cm</t>
  </si>
  <si>
    <t>713350512</t>
  </si>
  <si>
    <t>-1367006369</t>
  </si>
  <si>
    <t>-74676055</t>
  </si>
  <si>
    <t>PSV</t>
  </si>
  <si>
    <t>Práce a dodávky PSV</t>
  </si>
  <si>
    <t>722</t>
  </si>
  <si>
    <t>Zdravotechnika - vnitřní vodovod</t>
  </si>
  <si>
    <t>722130236</t>
  </si>
  <si>
    <t>Potrubí vodovodní ocelové závitové pozinkované svařované běžné DN 50</t>
  </si>
  <si>
    <t>-694380184</t>
  </si>
  <si>
    <t>Délka</t>
  </si>
  <si>
    <t>Délka kabelu</t>
  </si>
  <si>
    <t>98</t>
  </si>
  <si>
    <t>Komunikace v trase</t>
  </si>
  <si>
    <t>33,5</t>
  </si>
  <si>
    <t>SO.033 - Kabel nn</t>
  </si>
  <si>
    <t>M - Práce a dodávky M</t>
  </si>
  <si>
    <t xml:space="preserve">    21-M - Elektromontáže</t>
  </si>
  <si>
    <t xml:space="preserve">    46-M - Zemní práce při extr.mont.pracích</t>
  </si>
  <si>
    <t>902818705</t>
  </si>
  <si>
    <t>Komunikace*0,5</t>
  </si>
  <si>
    <t>840158193</t>
  </si>
  <si>
    <t>596339820</t>
  </si>
  <si>
    <t>998229111</t>
  </si>
  <si>
    <t>Přesun hmot ruční pro pozemní komunikace s krytem z kameniva, betonu,živice na vzdálenost do 50 m</t>
  </si>
  <si>
    <t>-475397854</t>
  </si>
  <si>
    <t>Práce a dodávky M</t>
  </si>
  <si>
    <t>21-M</t>
  </si>
  <si>
    <t>Elektromontáže</t>
  </si>
  <si>
    <t>210812033</t>
  </si>
  <si>
    <t>Montáž kabelu Cu plného nebo laněného do 1 kV žíly 4x6 až 10 mm2 (např. CYKY) bez ukončení uloženého volně nebo v liště</t>
  </si>
  <si>
    <t>64</t>
  </si>
  <si>
    <t>-159059720</t>
  </si>
  <si>
    <t>34111076</t>
  </si>
  <si>
    <t>kabel instalační jádro Cu plné izolace PVC plášť PVC 450/750V (CYKY) 4x10mm2</t>
  </si>
  <si>
    <t>128</t>
  </si>
  <si>
    <t>-1560144303</t>
  </si>
  <si>
    <t>98*1,15 'Přepočtené koeficientem množství</t>
  </si>
  <si>
    <t>Napojení v rozvaděči fóliovníku</t>
  </si>
  <si>
    <t>905550868</t>
  </si>
  <si>
    <t>R2</t>
  </si>
  <si>
    <t>Rozvaděč uložiště</t>
  </si>
  <si>
    <t>1070826748</t>
  </si>
  <si>
    <t>46-M</t>
  </si>
  <si>
    <t>Zemní práce při extr.mont.pracích</t>
  </si>
  <si>
    <t>460171172</t>
  </si>
  <si>
    <t>Hloubení kabelových nezapažených rýh strojně š 35 cm hl 80 cm v hornině tř I skupiny 3</t>
  </si>
  <si>
    <t>-623546059</t>
  </si>
  <si>
    <t>460341113</t>
  </si>
  <si>
    <t>Vodorovné přemístění horniny jakékoliv třídy dopravními prostředky při elektromontážích přes 500 do 1000 m</t>
  </si>
  <si>
    <t>-1713343714</t>
  </si>
  <si>
    <t>460341121</t>
  </si>
  <si>
    <t>Příplatek k vodorovnému přemístění horniny dopravními prostředky při elektromontážích za každých dalších i započatých 1000 m</t>
  </si>
  <si>
    <t>863613337</t>
  </si>
  <si>
    <t>460451182</t>
  </si>
  <si>
    <t>Zásyp kabelových rýh strojně se zhutněním š 35 cm hl 80 cm z horniny tř I skupiny 3</t>
  </si>
  <si>
    <t>1480051729</t>
  </si>
  <si>
    <t>460661111</t>
  </si>
  <si>
    <t>Kabelové lože z písku pro kabely nn bez zakrytí š lože do 35 cm</t>
  </si>
  <si>
    <t>-1386442911</t>
  </si>
  <si>
    <t>460671112</t>
  </si>
  <si>
    <t>Výstražná fólie pro krytí kabelů šířky 25 cm</t>
  </si>
  <si>
    <t>-1371554985</t>
  </si>
  <si>
    <t>460791213</t>
  </si>
  <si>
    <t>Montáž trubek ochranných plastových uložených volně do rýhy ohebných přes 50 do 90 mm</t>
  </si>
  <si>
    <t>1533679736</t>
  </si>
  <si>
    <t>34571352</t>
  </si>
  <si>
    <t>trubka elektroinstalační ohebná dvouplášťová korugovaná (chránička) D 52/63mm, HDPE+LDPE</t>
  </si>
  <si>
    <t>131154168</t>
  </si>
  <si>
    <t>98*1,05 'Přepočtené koeficientem množství</t>
  </si>
  <si>
    <t>468011121</t>
  </si>
  <si>
    <t>Odstranění podkladu nebo krytu komunikace při elektromontážích z kameniva drceného tl do 10 cm</t>
  </si>
  <si>
    <t>1317563577</t>
  </si>
  <si>
    <t>468011122</t>
  </si>
  <si>
    <t>Odstranění podkladu nebo krytu komunikace při elektromontážích z kameniva drceného tl přes 10 do 20 cm</t>
  </si>
  <si>
    <t>-764725034</t>
  </si>
  <si>
    <t>Komunikace*0,5*2 "2 vrstvy kameniva do 20 cm</t>
  </si>
  <si>
    <t>SEZNAM FIGUR</t>
  </si>
  <si>
    <t>Výměra</t>
  </si>
  <si>
    <t xml:space="preserve"> SO.01</t>
  </si>
  <si>
    <t>180,15+53,88 "měřeno v CAD</t>
  </si>
  <si>
    <t>Použití figury:</t>
  </si>
  <si>
    <t>Odkop-Násyp</t>
  </si>
  <si>
    <t>Lože pod drenážní potrubí</t>
  </si>
  <si>
    <t>Drén*0,5*0,1</t>
  </si>
  <si>
    <t>2935 "měřeno v CAD</t>
  </si>
  <si>
    <t>866,08 "výkaz kubatur</t>
  </si>
  <si>
    <t>43,21*0,5*13 "svah na západní straně, úprava terénu</t>
  </si>
  <si>
    <t>Součet</t>
  </si>
  <si>
    <t>30,78*0,5*(0,82+0,25)/2</t>
  </si>
  <si>
    <t>33,5*0,5*(0,25+0,4)/2</t>
  </si>
  <si>
    <t>58,68*0,5*(0,84+0,4)/2</t>
  </si>
  <si>
    <t>1967,23 "výkaz kubatur</t>
  </si>
  <si>
    <t>180,16*1,1*0,46 "nájezd sever</t>
  </si>
  <si>
    <t>5*5*0,46 "nájezd západ</t>
  </si>
  <si>
    <t>-SejmutíLP*0,15</t>
  </si>
  <si>
    <t>33,5*90,5 "úložiště</t>
  </si>
  <si>
    <t>Asfalt*1,1 "nájezdy</t>
  </si>
  <si>
    <t>333 "dosypání terénu na Z straně</t>
  </si>
  <si>
    <t>710 "volná plocha ke skladování</t>
  </si>
  <si>
    <t>3740 "změřeno v CAD</t>
  </si>
  <si>
    <t>2997,61+86,55 "výkaz kubatur</t>
  </si>
  <si>
    <t>(66,7+50)*1,1 "svahy na Z straně</t>
  </si>
  <si>
    <t>33,5*90,5</t>
  </si>
  <si>
    <t>MZK+122*0,4</t>
  </si>
  <si>
    <t>Drén*0,38</t>
  </si>
  <si>
    <t xml:space="preserve"> SO.02</t>
  </si>
  <si>
    <t>116+44+54+7</t>
  </si>
  <si>
    <t xml:space="preserve"> SO.03</t>
  </si>
  <si>
    <t>PotrGrav</t>
  </si>
  <si>
    <t>Potrubí gravitační</t>
  </si>
  <si>
    <t>PotrTlak</t>
  </si>
  <si>
    <t>Potrubí tlakové</t>
  </si>
  <si>
    <t xml:space="preserve"> SO.03/ SO.031</t>
  </si>
  <si>
    <t>Potrubí*0,8*0,1</t>
  </si>
  <si>
    <t>Potrubí*(0,8*(0,15+0,3)-0,08*0,08*3,14)</t>
  </si>
  <si>
    <t>32-2*0,3</t>
  </si>
  <si>
    <t>34,2 "výkaz kubatur Atlas</t>
  </si>
  <si>
    <t>(1,5+1,1)*0,4*1,2 "rozšíření na šachty</t>
  </si>
  <si>
    <t>Potrubí*0,8*(0,1+0,16+0,3)</t>
  </si>
  <si>
    <t>0,3*0,3*3,14*(1,1+1,5) "šachty</t>
  </si>
  <si>
    <t>Zásyp</t>
  </si>
  <si>
    <t>Zásyp rýhy zeminou</t>
  </si>
  <si>
    <t xml:space="preserve"> SO.03/ SO.032</t>
  </si>
  <si>
    <t>Komunikace*(1,5-0,1-0,075-0,3-0,47) "kamenivo na zásyp</t>
  </si>
  <si>
    <t>9*0,8</t>
  </si>
  <si>
    <t>Potrubí_PE*0,9*0,1</t>
  </si>
  <si>
    <t>Potrubí_PE*0,9*(0,75+0,3)</t>
  </si>
  <si>
    <t>Potrubí_PE*1,5*2</t>
  </si>
  <si>
    <t>Potrubí_PE*(1,5-0,47)*0,9</t>
  </si>
  <si>
    <t>Výkop-Potrubí_PE*0,9*(0,1+0,075+0,3)</t>
  </si>
  <si>
    <t xml:space="preserve"> SO.03/ SO.033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</si>
</sst>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3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26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28</v>
      </c>
      <c r="AL11" s="20"/>
      <c r="AM11" s="20"/>
      <c r="AN11" s="25" t="s">
        <v>29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30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31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31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L14" s="20"/>
      <c r="AM14" s="20"/>
      <c r="AN14" s="32" t="s">
        <v>31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33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28</v>
      </c>
      <c r="AL17" s="20"/>
      <c r="AM17" s="20"/>
      <c r="AN17" s="25" t="s">
        <v>35</v>
      </c>
      <c r="AO17" s="20"/>
      <c r="AP17" s="20"/>
      <c r="AQ17" s="20"/>
      <c r="AR17" s="18"/>
      <c r="BE17" s="29"/>
      <c r="BS17" s="15" t="s">
        <v>36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37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33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38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28</v>
      </c>
      <c r="AL20" s="20"/>
      <c r="AM20" s="20"/>
      <c r="AN20" s="25" t="s">
        <v>35</v>
      </c>
      <c r="AO20" s="20"/>
      <c r="AP20" s="20"/>
      <c r="AQ20" s="20"/>
      <c r="AR20" s="18"/>
      <c r="BE20" s="29"/>
      <c r="BS20" s="15" t="s">
        <v>36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39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40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41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42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43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44</v>
      </c>
      <c r="E29" s="45"/>
      <c r="F29" s="30" t="s">
        <v>45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46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47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48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49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pans="1:57" s="2" customFormat="1" ht="25.9" customHeight="1">
      <c r="A35" s="36"/>
      <c r="B35" s="37"/>
      <c r="C35" s="50"/>
      <c r="D35" s="51" t="s">
        <v>50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51</v>
      </c>
      <c r="U35" s="52"/>
      <c r="V35" s="52"/>
      <c r="W35" s="52"/>
      <c r="X35" s="54" t="s">
        <v>52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7"/>
      <c r="C49" s="58"/>
      <c r="D49" s="59" t="s">
        <v>53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54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6"/>
      <c r="B60" s="37"/>
      <c r="C60" s="38"/>
      <c r="D60" s="62" t="s">
        <v>55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56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55</v>
      </c>
      <c r="AI60" s="40"/>
      <c r="AJ60" s="40"/>
      <c r="AK60" s="40"/>
      <c r="AL60" s="40"/>
      <c r="AM60" s="62" t="s">
        <v>56</v>
      </c>
      <c r="AN60" s="40"/>
      <c r="AO60" s="40"/>
      <c r="AP60" s="38"/>
      <c r="AQ60" s="38"/>
      <c r="AR60" s="42"/>
      <c r="BE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6"/>
      <c r="B64" s="37"/>
      <c r="C64" s="38"/>
      <c r="D64" s="59" t="s">
        <v>57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58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6"/>
      <c r="B75" s="37"/>
      <c r="C75" s="38"/>
      <c r="D75" s="62" t="s">
        <v>55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56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55</v>
      </c>
      <c r="AI75" s="40"/>
      <c r="AJ75" s="40"/>
      <c r="AK75" s="40"/>
      <c r="AL75" s="40"/>
      <c r="AM75" s="62" t="s">
        <v>56</v>
      </c>
      <c r="AN75" s="40"/>
      <c r="AO75" s="40"/>
      <c r="AP75" s="38"/>
      <c r="AQ75" s="38"/>
      <c r="AR75" s="42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pans="1:57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pans="1:57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pans="1:57" s="2" customFormat="1" ht="24.95" customHeight="1">
      <c r="A82" s="36"/>
      <c r="B82" s="37"/>
      <c r="C82" s="21" t="s">
        <v>59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pans="1:57" s="4" customFormat="1" ht="12" customHeight="1">
      <c r="A84" s="4"/>
      <c r="B84" s="68"/>
      <c r="C84" s="30" t="s">
        <v>13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Kom_22_75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pans="1:57" s="5" customFormat="1" ht="36.95" customHeight="1">
      <c r="A85" s="5"/>
      <c r="B85" s="71"/>
      <c r="C85" s="72" t="s">
        <v>16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Křtiny - úložiště Dykovy školky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pans="1:57" s="2" customFormat="1" ht="12" customHeight="1">
      <c r="A87" s="36"/>
      <c r="B87" s="37"/>
      <c r="C87" s="30" t="s">
        <v>20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>k.ú. Křtiny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22</v>
      </c>
      <c r="AJ87" s="38"/>
      <c r="AK87" s="38"/>
      <c r="AL87" s="38"/>
      <c r="AM87" s="77" t="str">
        <f>IF(AN8="","",AN8)</f>
        <v>6. 2. 2023</v>
      </c>
      <c r="AN87" s="77"/>
      <c r="AO87" s="38"/>
      <c r="AP87" s="38"/>
      <c r="AQ87" s="38"/>
      <c r="AR87" s="42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pans="1:57" s="2" customFormat="1" ht="15.15" customHeight="1">
      <c r="A89" s="36"/>
      <c r="B89" s="37"/>
      <c r="C89" s="30" t="s">
        <v>24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>Mendelova univerzita v Brně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32</v>
      </c>
      <c r="AJ89" s="38"/>
      <c r="AK89" s="38"/>
      <c r="AL89" s="38"/>
      <c r="AM89" s="78" t="str">
        <f>IF(E17="","",E17)</f>
        <v>Ing. Karel Vaštík</v>
      </c>
      <c r="AN89" s="69"/>
      <c r="AO89" s="69"/>
      <c r="AP89" s="69"/>
      <c r="AQ89" s="38"/>
      <c r="AR89" s="42"/>
      <c r="AS89" s="79" t="s">
        <v>60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pans="1:57" s="2" customFormat="1" ht="25.65" customHeight="1">
      <c r="A90" s="36"/>
      <c r="B90" s="37"/>
      <c r="C90" s="30" t="s">
        <v>30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37</v>
      </c>
      <c r="AJ90" s="38"/>
      <c r="AK90" s="38"/>
      <c r="AL90" s="38"/>
      <c r="AM90" s="78" t="str">
        <f>IF(E20="","",E20)</f>
        <v>Ing. Karel Vaštík, Lideřovská 14, 696 61 Vnorovy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pans="1:57" s="2" customFormat="1" ht="29.25" customHeight="1">
      <c r="A92" s="36"/>
      <c r="B92" s="37"/>
      <c r="C92" s="91" t="s">
        <v>61</v>
      </c>
      <c r="D92" s="92"/>
      <c r="E92" s="92"/>
      <c r="F92" s="92"/>
      <c r="G92" s="92"/>
      <c r="H92" s="93"/>
      <c r="I92" s="94" t="s">
        <v>62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63</v>
      </c>
      <c r="AH92" s="92"/>
      <c r="AI92" s="92"/>
      <c r="AJ92" s="92"/>
      <c r="AK92" s="92"/>
      <c r="AL92" s="92"/>
      <c r="AM92" s="92"/>
      <c r="AN92" s="94" t="s">
        <v>64</v>
      </c>
      <c r="AO92" s="92"/>
      <c r="AP92" s="96"/>
      <c r="AQ92" s="97" t="s">
        <v>65</v>
      </c>
      <c r="AR92" s="42"/>
      <c r="AS92" s="98" t="s">
        <v>66</v>
      </c>
      <c r="AT92" s="99" t="s">
        <v>67</v>
      </c>
      <c r="AU92" s="99" t="s">
        <v>68</v>
      </c>
      <c r="AV92" s="99" t="s">
        <v>69</v>
      </c>
      <c r="AW92" s="99" t="s">
        <v>70</v>
      </c>
      <c r="AX92" s="99" t="s">
        <v>71</v>
      </c>
      <c r="AY92" s="99" t="s">
        <v>72</v>
      </c>
      <c r="AZ92" s="99" t="s">
        <v>73</v>
      </c>
      <c r="BA92" s="99" t="s">
        <v>74</v>
      </c>
      <c r="BB92" s="99" t="s">
        <v>75</v>
      </c>
      <c r="BC92" s="99" t="s">
        <v>76</v>
      </c>
      <c r="BD92" s="100" t="s">
        <v>77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pans="1:90" s="6" customFormat="1" ht="32.4" customHeight="1">
      <c r="A94" s="6"/>
      <c r="B94" s="104"/>
      <c r="C94" s="105" t="s">
        <v>78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ROUND(AG95+SUM(AG96:AG98),2)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ROUND(AS95+SUM(AS96:AS98),2)</f>
        <v>0</v>
      </c>
      <c r="AT94" s="112">
        <f>ROUND(SUM(AV94:AW94),2)</f>
        <v>0</v>
      </c>
      <c r="AU94" s="113">
        <f>ROUND(AU95+SUM(AU96:AU98),5)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ROUND(AZ95+SUM(AZ96:AZ98),2)</f>
        <v>0</v>
      </c>
      <c r="BA94" s="112">
        <f>ROUND(BA95+SUM(BA96:BA98),2)</f>
        <v>0</v>
      </c>
      <c r="BB94" s="112">
        <f>ROUND(BB95+SUM(BB96:BB98),2)</f>
        <v>0</v>
      </c>
      <c r="BC94" s="112">
        <f>ROUND(BC95+SUM(BC96:BC98),2)</f>
        <v>0</v>
      </c>
      <c r="BD94" s="114">
        <f>ROUND(BD95+SUM(BD96:BD98),2)</f>
        <v>0</v>
      </c>
      <c r="BE94" s="6"/>
      <c r="BS94" s="115" t="s">
        <v>79</v>
      </c>
      <c r="BT94" s="115" t="s">
        <v>80</v>
      </c>
      <c r="BV94" s="115" t="s">
        <v>81</v>
      </c>
      <c r="BW94" s="115" t="s">
        <v>5</v>
      </c>
      <c r="BX94" s="115" t="s">
        <v>82</v>
      </c>
      <c r="CL94" s="115" t="s">
        <v>1</v>
      </c>
    </row>
    <row r="95" spans="1:90" s="7" customFormat="1" ht="24.75" customHeight="1">
      <c r="A95" s="116" t="s">
        <v>83</v>
      </c>
      <c r="B95" s="117"/>
      <c r="C95" s="118"/>
      <c r="D95" s="119" t="s">
        <v>14</v>
      </c>
      <c r="E95" s="119"/>
      <c r="F95" s="119"/>
      <c r="G95" s="119"/>
      <c r="H95" s="119"/>
      <c r="I95" s="120"/>
      <c r="J95" s="119" t="s">
        <v>17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'Kom_22_75 - Křtiny - úlož...'!J28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84</v>
      </c>
      <c r="AR95" s="123"/>
      <c r="AS95" s="124">
        <v>0</v>
      </c>
      <c r="AT95" s="125">
        <f>ROUND(SUM(AV95:AW95),2)</f>
        <v>0</v>
      </c>
      <c r="AU95" s="126">
        <f>'Kom_22_75 - Křtiny - úlož...'!P115</f>
        <v>0</v>
      </c>
      <c r="AV95" s="125">
        <f>'Kom_22_75 - Křtiny - úlož...'!J31</f>
        <v>0</v>
      </c>
      <c r="AW95" s="125">
        <f>'Kom_22_75 - Křtiny - úlož...'!J32</f>
        <v>0</v>
      </c>
      <c r="AX95" s="125">
        <f>'Kom_22_75 - Křtiny - úlož...'!J33</f>
        <v>0</v>
      </c>
      <c r="AY95" s="125">
        <f>'Kom_22_75 - Křtiny - úlož...'!J34</f>
        <v>0</v>
      </c>
      <c r="AZ95" s="125">
        <f>'Kom_22_75 - Křtiny - úlož...'!F31</f>
        <v>0</v>
      </c>
      <c r="BA95" s="125">
        <f>'Kom_22_75 - Křtiny - úlož...'!F32</f>
        <v>0</v>
      </c>
      <c r="BB95" s="125">
        <f>'Kom_22_75 - Křtiny - úlož...'!F33</f>
        <v>0</v>
      </c>
      <c r="BC95" s="125">
        <f>'Kom_22_75 - Křtiny - úlož...'!F34</f>
        <v>0</v>
      </c>
      <c r="BD95" s="127">
        <f>'Kom_22_75 - Křtiny - úlož...'!F35</f>
        <v>0</v>
      </c>
      <c r="BE95" s="7"/>
      <c r="BT95" s="128" t="s">
        <v>85</v>
      </c>
      <c r="BU95" s="128" t="s">
        <v>86</v>
      </c>
      <c r="BV95" s="128" t="s">
        <v>81</v>
      </c>
      <c r="BW95" s="128" t="s">
        <v>5</v>
      </c>
      <c r="BX95" s="128" t="s">
        <v>82</v>
      </c>
      <c r="CL95" s="128" t="s">
        <v>1</v>
      </c>
    </row>
    <row r="96" spans="1:91" s="7" customFormat="1" ht="16.5" customHeight="1">
      <c r="A96" s="116" t="s">
        <v>83</v>
      </c>
      <c r="B96" s="117"/>
      <c r="C96" s="118"/>
      <c r="D96" s="119" t="s">
        <v>87</v>
      </c>
      <c r="E96" s="119"/>
      <c r="F96" s="119"/>
      <c r="G96" s="119"/>
      <c r="H96" s="119"/>
      <c r="I96" s="120"/>
      <c r="J96" s="119" t="s">
        <v>88</v>
      </c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21">
        <f>'SO.01 - Úložiště'!J30</f>
        <v>0</v>
      </c>
      <c r="AH96" s="120"/>
      <c r="AI96" s="120"/>
      <c r="AJ96" s="120"/>
      <c r="AK96" s="120"/>
      <c r="AL96" s="120"/>
      <c r="AM96" s="120"/>
      <c r="AN96" s="121">
        <f>SUM(AG96,AT96)</f>
        <v>0</v>
      </c>
      <c r="AO96" s="120"/>
      <c r="AP96" s="120"/>
      <c r="AQ96" s="122" t="s">
        <v>84</v>
      </c>
      <c r="AR96" s="123"/>
      <c r="AS96" s="124">
        <v>0</v>
      </c>
      <c r="AT96" s="125">
        <f>ROUND(SUM(AV96:AW96),2)</f>
        <v>0</v>
      </c>
      <c r="AU96" s="126">
        <f>'SO.01 - Úložiště'!P123</f>
        <v>0</v>
      </c>
      <c r="AV96" s="125">
        <f>'SO.01 - Úložiště'!J33</f>
        <v>0</v>
      </c>
      <c r="AW96" s="125">
        <f>'SO.01 - Úložiště'!J34</f>
        <v>0</v>
      </c>
      <c r="AX96" s="125">
        <f>'SO.01 - Úložiště'!J35</f>
        <v>0</v>
      </c>
      <c r="AY96" s="125">
        <f>'SO.01 - Úložiště'!J36</f>
        <v>0</v>
      </c>
      <c r="AZ96" s="125">
        <f>'SO.01 - Úložiště'!F33</f>
        <v>0</v>
      </c>
      <c r="BA96" s="125">
        <f>'SO.01 - Úložiště'!F34</f>
        <v>0</v>
      </c>
      <c r="BB96" s="125">
        <f>'SO.01 - Úložiště'!F35</f>
        <v>0</v>
      </c>
      <c r="BC96" s="125">
        <f>'SO.01 - Úložiště'!F36</f>
        <v>0</v>
      </c>
      <c r="BD96" s="127">
        <f>'SO.01 - Úložiště'!F37</f>
        <v>0</v>
      </c>
      <c r="BE96" s="7"/>
      <c r="BT96" s="128" t="s">
        <v>85</v>
      </c>
      <c r="BV96" s="128" t="s">
        <v>81</v>
      </c>
      <c r="BW96" s="128" t="s">
        <v>89</v>
      </c>
      <c r="BX96" s="128" t="s">
        <v>5</v>
      </c>
      <c r="CL96" s="128" t="s">
        <v>1</v>
      </c>
      <c r="CM96" s="128" t="s">
        <v>90</v>
      </c>
    </row>
    <row r="97" spans="1:91" s="7" customFormat="1" ht="16.5" customHeight="1">
      <c r="A97" s="116" t="s">
        <v>83</v>
      </c>
      <c r="B97" s="117"/>
      <c r="C97" s="118"/>
      <c r="D97" s="119" t="s">
        <v>91</v>
      </c>
      <c r="E97" s="119"/>
      <c r="F97" s="119"/>
      <c r="G97" s="119"/>
      <c r="H97" s="119"/>
      <c r="I97" s="120"/>
      <c r="J97" s="119" t="s">
        <v>92</v>
      </c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21">
        <f>'SO.02 - Oplocení'!J30</f>
        <v>0</v>
      </c>
      <c r="AH97" s="120"/>
      <c r="AI97" s="120"/>
      <c r="AJ97" s="120"/>
      <c r="AK97" s="120"/>
      <c r="AL97" s="120"/>
      <c r="AM97" s="120"/>
      <c r="AN97" s="121">
        <f>SUM(AG97,AT97)</f>
        <v>0</v>
      </c>
      <c r="AO97" s="120"/>
      <c r="AP97" s="120"/>
      <c r="AQ97" s="122" t="s">
        <v>84</v>
      </c>
      <c r="AR97" s="123"/>
      <c r="AS97" s="124">
        <v>0</v>
      </c>
      <c r="AT97" s="125">
        <f>ROUND(SUM(AV97:AW97),2)</f>
        <v>0</v>
      </c>
      <c r="AU97" s="126">
        <f>'SO.02 - Oplocení'!P123</f>
        <v>0</v>
      </c>
      <c r="AV97" s="125">
        <f>'SO.02 - Oplocení'!J33</f>
        <v>0</v>
      </c>
      <c r="AW97" s="125">
        <f>'SO.02 - Oplocení'!J34</f>
        <v>0</v>
      </c>
      <c r="AX97" s="125">
        <f>'SO.02 - Oplocení'!J35</f>
        <v>0</v>
      </c>
      <c r="AY97" s="125">
        <f>'SO.02 - Oplocení'!J36</f>
        <v>0</v>
      </c>
      <c r="AZ97" s="125">
        <f>'SO.02 - Oplocení'!F33</f>
        <v>0</v>
      </c>
      <c r="BA97" s="125">
        <f>'SO.02 - Oplocení'!F34</f>
        <v>0</v>
      </c>
      <c r="BB97" s="125">
        <f>'SO.02 - Oplocení'!F35</f>
        <v>0</v>
      </c>
      <c r="BC97" s="125">
        <f>'SO.02 - Oplocení'!F36</f>
        <v>0</v>
      </c>
      <c r="BD97" s="127">
        <f>'SO.02 - Oplocení'!F37</f>
        <v>0</v>
      </c>
      <c r="BE97" s="7"/>
      <c r="BT97" s="128" t="s">
        <v>85</v>
      </c>
      <c r="BV97" s="128" t="s">
        <v>81</v>
      </c>
      <c r="BW97" s="128" t="s">
        <v>93</v>
      </c>
      <c r="BX97" s="128" t="s">
        <v>5</v>
      </c>
      <c r="CL97" s="128" t="s">
        <v>1</v>
      </c>
      <c r="CM97" s="128" t="s">
        <v>90</v>
      </c>
    </row>
    <row r="98" spans="1:91" s="7" customFormat="1" ht="16.5" customHeight="1">
      <c r="A98" s="7"/>
      <c r="B98" s="117"/>
      <c r="C98" s="118"/>
      <c r="D98" s="119" t="s">
        <v>94</v>
      </c>
      <c r="E98" s="119"/>
      <c r="F98" s="119"/>
      <c r="G98" s="119"/>
      <c r="H98" s="119"/>
      <c r="I98" s="120"/>
      <c r="J98" s="119" t="s">
        <v>95</v>
      </c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29">
        <f>ROUND(SUM(AG99:AG101),2)</f>
        <v>0</v>
      </c>
      <c r="AH98" s="120"/>
      <c r="AI98" s="120"/>
      <c r="AJ98" s="120"/>
      <c r="AK98" s="120"/>
      <c r="AL98" s="120"/>
      <c r="AM98" s="120"/>
      <c r="AN98" s="121">
        <f>SUM(AG98,AT98)</f>
        <v>0</v>
      </c>
      <c r="AO98" s="120"/>
      <c r="AP98" s="120"/>
      <c r="AQ98" s="122" t="s">
        <v>84</v>
      </c>
      <c r="AR98" s="123"/>
      <c r="AS98" s="124">
        <f>ROUND(SUM(AS99:AS101),2)</f>
        <v>0</v>
      </c>
      <c r="AT98" s="125">
        <f>ROUND(SUM(AV98:AW98),2)</f>
        <v>0</v>
      </c>
      <c r="AU98" s="126">
        <f>ROUND(SUM(AU99:AU101),5)</f>
        <v>0</v>
      </c>
      <c r="AV98" s="125">
        <f>ROUND(AZ98*L29,2)</f>
        <v>0</v>
      </c>
      <c r="AW98" s="125">
        <f>ROUND(BA98*L30,2)</f>
        <v>0</v>
      </c>
      <c r="AX98" s="125">
        <f>ROUND(BB98*L29,2)</f>
        <v>0</v>
      </c>
      <c r="AY98" s="125">
        <f>ROUND(BC98*L30,2)</f>
        <v>0</v>
      </c>
      <c r="AZ98" s="125">
        <f>ROUND(SUM(AZ99:AZ101),2)</f>
        <v>0</v>
      </c>
      <c r="BA98" s="125">
        <f>ROUND(SUM(BA99:BA101),2)</f>
        <v>0</v>
      </c>
      <c r="BB98" s="125">
        <f>ROUND(SUM(BB99:BB101),2)</f>
        <v>0</v>
      </c>
      <c r="BC98" s="125">
        <f>ROUND(SUM(BC99:BC101),2)</f>
        <v>0</v>
      </c>
      <c r="BD98" s="127">
        <f>ROUND(SUM(BD99:BD101),2)</f>
        <v>0</v>
      </c>
      <c r="BE98" s="7"/>
      <c r="BS98" s="128" t="s">
        <v>79</v>
      </c>
      <c r="BT98" s="128" t="s">
        <v>85</v>
      </c>
      <c r="BU98" s="128" t="s">
        <v>96</v>
      </c>
      <c r="BV98" s="128" t="s">
        <v>81</v>
      </c>
      <c r="BW98" s="128" t="s">
        <v>97</v>
      </c>
      <c r="BX98" s="128" t="s">
        <v>5</v>
      </c>
      <c r="CL98" s="128" t="s">
        <v>1</v>
      </c>
      <c r="CM98" s="128" t="s">
        <v>90</v>
      </c>
    </row>
    <row r="99" spans="1:90" s="4" customFormat="1" ht="16.5" customHeight="1">
      <c r="A99" s="116" t="s">
        <v>83</v>
      </c>
      <c r="B99" s="68"/>
      <c r="C99" s="130"/>
      <c r="D99" s="130"/>
      <c r="E99" s="131" t="s">
        <v>98</v>
      </c>
      <c r="F99" s="131"/>
      <c r="G99" s="131"/>
      <c r="H99" s="131"/>
      <c r="I99" s="131"/>
      <c r="J99" s="130"/>
      <c r="K99" s="131" t="s">
        <v>99</v>
      </c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2">
        <f>'SO.031 - Kanalizace'!J32</f>
        <v>0</v>
      </c>
      <c r="AH99" s="130"/>
      <c r="AI99" s="130"/>
      <c r="AJ99" s="130"/>
      <c r="AK99" s="130"/>
      <c r="AL99" s="130"/>
      <c r="AM99" s="130"/>
      <c r="AN99" s="132">
        <f>SUM(AG99,AT99)</f>
        <v>0</v>
      </c>
      <c r="AO99" s="130"/>
      <c r="AP99" s="130"/>
      <c r="AQ99" s="133" t="s">
        <v>100</v>
      </c>
      <c r="AR99" s="70"/>
      <c r="AS99" s="134">
        <v>0</v>
      </c>
      <c r="AT99" s="135">
        <f>ROUND(SUM(AV99:AW99),2)</f>
        <v>0</v>
      </c>
      <c r="AU99" s="136">
        <f>'SO.031 - Kanalizace'!P125</f>
        <v>0</v>
      </c>
      <c r="AV99" s="135">
        <f>'SO.031 - Kanalizace'!J35</f>
        <v>0</v>
      </c>
      <c r="AW99" s="135">
        <f>'SO.031 - Kanalizace'!J36</f>
        <v>0</v>
      </c>
      <c r="AX99" s="135">
        <f>'SO.031 - Kanalizace'!J37</f>
        <v>0</v>
      </c>
      <c r="AY99" s="135">
        <f>'SO.031 - Kanalizace'!J38</f>
        <v>0</v>
      </c>
      <c r="AZ99" s="135">
        <f>'SO.031 - Kanalizace'!F35</f>
        <v>0</v>
      </c>
      <c r="BA99" s="135">
        <f>'SO.031 - Kanalizace'!F36</f>
        <v>0</v>
      </c>
      <c r="BB99" s="135">
        <f>'SO.031 - Kanalizace'!F37</f>
        <v>0</v>
      </c>
      <c r="BC99" s="135">
        <f>'SO.031 - Kanalizace'!F38</f>
        <v>0</v>
      </c>
      <c r="BD99" s="137">
        <f>'SO.031 - Kanalizace'!F39</f>
        <v>0</v>
      </c>
      <c r="BE99" s="4"/>
      <c r="BT99" s="138" t="s">
        <v>90</v>
      </c>
      <c r="BV99" s="138" t="s">
        <v>81</v>
      </c>
      <c r="BW99" s="138" t="s">
        <v>101</v>
      </c>
      <c r="BX99" s="138" t="s">
        <v>97</v>
      </c>
      <c r="CL99" s="138" t="s">
        <v>1</v>
      </c>
    </row>
    <row r="100" spans="1:90" s="4" customFormat="1" ht="16.5" customHeight="1">
      <c r="A100" s="116" t="s">
        <v>83</v>
      </c>
      <c r="B100" s="68"/>
      <c r="C100" s="130"/>
      <c r="D100" s="130"/>
      <c r="E100" s="131" t="s">
        <v>102</v>
      </c>
      <c r="F100" s="131"/>
      <c r="G100" s="131"/>
      <c r="H100" s="131"/>
      <c r="I100" s="131"/>
      <c r="J100" s="130"/>
      <c r="K100" s="131" t="s">
        <v>103</v>
      </c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2">
        <f>'SO.032 - Vodovod'!J32</f>
        <v>0</v>
      </c>
      <c r="AH100" s="130"/>
      <c r="AI100" s="130"/>
      <c r="AJ100" s="130"/>
      <c r="AK100" s="130"/>
      <c r="AL100" s="130"/>
      <c r="AM100" s="130"/>
      <c r="AN100" s="132">
        <f>SUM(AG100,AT100)</f>
        <v>0</v>
      </c>
      <c r="AO100" s="130"/>
      <c r="AP100" s="130"/>
      <c r="AQ100" s="133" t="s">
        <v>100</v>
      </c>
      <c r="AR100" s="70"/>
      <c r="AS100" s="134">
        <v>0</v>
      </c>
      <c r="AT100" s="135">
        <f>ROUND(SUM(AV100:AW100),2)</f>
        <v>0</v>
      </c>
      <c r="AU100" s="136">
        <f>'SO.032 - Vodovod'!P128</f>
        <v>0</v>
      </c>
      <c r="AV100" s="135">
        <f>'SO.032 - Vodovod'!J35</f>
        <v>0</v>
      </c>
      <c r="AW100" s="135">
        <f>'SO.032 - Vodovod'!J36</f>
        <v>0</v>
      </c>
      <c r="AX100" s="135">
        <f>'SO.032 - Vodovod'!J37</f>
        <v>0</v>
      </c>
      <c r="AY100" s="135">
        <f>'SO.032 - Vodovod'!J38</f>
        <v>0</v>
      </c>
      <c r="AZ100" s="135">
        <f>'SO.032 - Vodovod'!F35</f>
        <v>0</v>
      </c>
      <c r="BA100" s="135">
        <f>'SO.032 - Vodovod'!F36</f>
        <v>0</v>
      </c>
      <c r="BB100" s="135">
        <f>'SO.032 - Vodovod'!F37</f>
        <v>0</v>
      </c>
      <c r="BC100" s="135">
        <f>'SO.032 - Vodovod'!F38</f>
        <v>0</v>
      </c>
      <c r="BD100" s="137">
        <f>'SO.032 - Vodovod'!F39</f>
        <v>0</v>
      </c>
      <c r="BE100" s="4"/>
      <c r="BT100" s="138" t="s">
        <v>90</v>
      </c>
      <c r="BV100" s="138" t="s">
        <v>81</v>
      </c>
      <c r="BW100" s="138" t="s">
        <v>104</v>
      </c>
      <c r="BX100" s="138" t="s">
        <v>97</v>
      </c>
      <c r="CL100" s="138" t="s">
        <v>1</v>
      </c>
    </row>
    <row r="101" spans="1:90" s="4" customFormat="1" ht="16.5" customHeight="1">
      <c r="A101" s="116" t="s">
        <v>83</v>
      </c>
      <c r="B101" s="68"/>
      <c r="C101" s="130"/>
      <c r="D101" s="130"/>
      <c r="E101" s="131" t="s">
        <v>105</v>
      </c>
      <c r="F101" s="131"/>
      <c r="G101" s="131"/>
      <c r="H101" s="131"/>
      <c r="I101" s="131"/>
      <c r="J101" s="130"/>
      <c r="K101" s="131" t="s">
        <v>106</v>
      </c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2">
        <f>'SO.033 - Kabel nn'!J32</f>
        <v>0</v>
      </c>
      <c r="AH101" s="130"/>
      <c r="AI101" s="130"/>
      <c r="AJ101" s="130"/>
      <c r="AK101" s="130"/>
      <c r="AL101" s="130"/>
      <c r="AM101" s="130"/>
      <c r="AN101" s="132">
        <f>SUM(AG101,AT101)</f>
        <v>0</v>
      </c>
      <c r="AO101" s="130"/>
      <c r="AP101" s="130"/>
      <c r="AQ101" s="133" t="s">
        <v>100</v>
      </c>
      <c r="AR101" s="70"/>
      <c r="AS101" s="139">
        <v>0</v>
      </c>
      <c r="AT101" s="140">
        <f>ROUND(SUM(AV101:AW101),2)</f>
        <v>0</v>
      </c>
      <c r="AU101" s="141">
        <f>'SO.033 - Kabel nn'!P126</f>
        <v>0</v>
      </c>
      <c r="AV101" s="140">
        <f>'SO.033 - Kabel nn'!J35</f>
        <v>0</v>
      </c>
      <c r="AW101" s="140">
        <f>'SO.033 - Kabel nn'!J36</f>
        <v>0</v>
      </c>
      <c r="AX101" s="140">
        <f>'SO.033 - Kabel nn'!J37</f>
        <v>0</v>
      </c>
      <c r="AY101" s="140">
        <f>'SO.033 - Kabel nn'!J38</f>
        <v>0</v>
      </c>
      <c r="AZ101" s="140">
        <f>'SO.033 - Kabel nn'!F35</f>
        <v>0</v>
      </c>
      <c r="BA101" s="140">
        <f>'SO.033 - Kabel nn'!F36</f>
        <v>0</v>
      </c>
      <c r="BB101" s="140">
        <f>'SO.033 - Kabel nn'!F37</f>
        <v>0</v>
      </c>
      <c r="BC101" s="140">
        <f>'SO.033 - Kabel nn'!F38</f>
        <v>0</v>
      </c>
      <c r="BD101" s="142">
        <f>'SO.033 - Kabel nn'!F39</f>
        <v>0</v>
      </c>
      <c r="BE101" s="4"/>
      <c r="BT101" s="138" t="s">
        <v>90</v>
      </c>
      <c r="BV101" s="138" t="s">
        <v>81</v>
      </c>
      <c r="BW101" s="138" t="s">
        <v>107</v>
      </c>
      <c r="BX101" s="138" t="s">
        <v>97</v>
      </c>
      <c r="CL101" s="138" t="s">
        <v>1</v>
      </c>
    </row>
    <row r="102" spans="1:57" s="2" customFormat="1" ht="30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42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</row>
    <row r="103" spans="1:57" s="2" customFormat="1" ht="6.95" customHeight="1">
      <c r="A103" s="36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42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</sheetData>
  <sheetProtection password="CC35" sheet="1" objects="1" scenarios="1" formatColumns="0" formatRows="0"/>
  <mergeCells count="66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E99:I99"/>
    <mergeCell ref="K99:AF99"/>
    <mergeCell ref="AN100:AP100"/>
    <mergeCell ref="AG100:AM100"/>
    <mergeCell ref="E100:I100"/>
    <mergeCell ref="K100:AF100"/>
    <mergeCell ref="AN101:AP101"/>
    <mergeCell ref="AG101:AM101"/>
    <mergeCell ref="E101:I101"/>
    <mergeCell ref="K101:AF101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Kom_22_75 - Křtiny - úlož...'!C2" display="/"/>
    <hyperlink ref="A96" location="'SO.01 - Úložiště'!C2" display="/"/>
    <hyperlink ref="A97" location="'SO.02 - Oplocení'!C2" display="/"/>
    <hyperlink ref="A99" location="'SO.031 - Kanalizace'!C2" display="/"/>
    <hyperlink ref="A100" location="'SO.032 - Vodovod'!C2" display="/"/>
    <hyperlink ref="A101" location="'SO.033 - Kabel n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5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8"/>
      <c r="AT3" s="15" t="s">
        <v>90</v>
      </c>
    </row>
    <row r="4" spans="2:46" s="1" customFormat="1" ht="24.95" customHeight="1">
      <c r="B4" s="18"/>
      <c r="D4" s="145" t="s">
        <v>108</v>
      </c>
      <c r="L4" s="18"/>
      <c r="M4" s="146" t="s">
        <v>10</v>
      </c>
      <c r="AT4" s="15" t="s">
        <v>4</v>
      </c>
    </row>
    <row r="5" spans="2:12" s="1" customFormat="1" ht="6.95" customHeight="1">
      <c r="B5" s="18"/>
      <c r="L5" s="18"/>
    </row>
    <row r="6" spans="1:31" s="2" customFormat="1" ht="12" customHeight="1">
      <c r="A6" s="36"/>
      <c r="B6" s="42"/>
      <c r="C6" s="36"/>
      <c r="D6" s="147" t="s">
        <v>16</v>
      </c>
      <c r="E6" s="36"/>
      <c r="F6" s="36"/>
      <c r="G6" s="36"/>
      <c r="H6" s="36"/>
      <c r="I6" s="36"/>
      <c r="J6" s="36"/>
      <c r="K6" s="36"/>
      <c r="L6" s="61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s="2" customFormat="1" ht="16.5" customHeight="1">
      <c r="A7" s="36"/>
      <c r="B7" s="42"/>
      <c r="C7" s="36"/>
      <c r="D7" s="36"/>
      <c r="E7" s="148" t="s">
        <v>17</v>
      </c>
      <c r="F7" s="36"/>
      <c r="G7" s="36"/>
      <c r="H7" s="36"/>
      <c r="I7" s="36"/>
      <c r="J7" s="36"/>
      <c r="K7" s="36"/>
      <c r="L7" s="61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s="2" customFormat="1" ht="12">
      <c r="A8" s="36"/>
      <c r="B8" s="42"/>
      <c r="C8" s="36"/>
      <c r="D8" s="36"/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2" customHeight="1">
      <c r="A9" s="36"/>
      <c r="B9" s="42"/>
      <c r="C9" s="36"/>
      <c r="D9" s="147" t="s">
        <v>18</v>
      </c>
      <c r="E9" s="36"/>
      <c r="F9" s="138" t="s">
        <v>1</v>
      </c>
      <c r="G9" s="36"/>
      <c r="H9" s="36"/>
      <c r="I9" s="147" t="s">
        <v>19</v>
      </c>
      <c r="J9" s="138" t="s">
        <v>1</v>
      </c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47" t="s">
        <v>20</v>
      </c>
      <c r="E10" s="36"/>
      <c r="F10" s="138" t="s">
        <v>21</v>
      </c>
      <c r="G10" s="36"/>
      <c r="H10" s="36"/>
      <c r="I10" s="147" t="s">
        <v>22</v>
      </c>
      <c r="J10" s="149" t="str">
        <f>'Rekapitulace stavby'!AN8</f>
        <v>6. 2. 2023</v>
      </c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0.8" customHeight="1">
      <c r="A11" s="36"/>
      <c r="B11" s="42"/>
      <c r="C11" s="36"/>
      <c r="D11" s="36"/>
      <c r="E11" s="36"/>
      <c r="F11" s="36"/>
      <c r="G11" s="36"/>
      <c r="H11" s="36"/>
      <c r="I11" s="36"/>
      <c r="J11" s="36"/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47" t="s">
        <v>24</v>
      </c>
      <c r="E12" s="36"/>
      <c r="F12" s="36"/>
      <c r="G12" s="36"/>
      <c r="H12" s="36"/>
      <c r="I12" s="147" t="s">
        <v>25</v>
      </c>
      <c r="J12" s="138" t="s">
        <v>26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8" customHeight="1">
      <c r="A13" s="36"/>
      <c r="B13" s="42"/>
      <c r="C13" s="36"/>
      <c r="D13" s="36"/>
      <c r="E13" s="138" t="s">
        <v>27</v>
      </c>
      <c r="F13" s="36"/>
      <c r="G13" s="36"/>
      <c r="H13" s="36"/>
      <c r="I13" s="147" t="s">
        <v>28</v>
      </c>
      <c r="J13" s="138" t="s">
        <v>29</v>
      </c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6.95" customHeight="1">
      <c r="A14" s="36"/>
      <c r="B14" s="42"/>
      <c r="C14" s="36"/>
      <c r="D14" s="36"/>
      <c r="E14" s="36"/>
      <c r="F14" s="36"/>
      <c r="G14" s="36"/>
      <c r="H14" s="36"/>
      <c r="I14" s="36"/>
      <c r="J14" s="36"/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2"/>
      <c r="C15" s="36"/>
      <c r="D15" s="147" t="s">
        <v>30</v>
      </c>
      <c r="E15" s="36"/>
      <c r="F15" s="36"/>
      <c r="G15" s="36"/>
      <c r="H15" s="36"/>
      <c r="I15" s="147" t="s">
        <v>25</v>
      </c>
      <c r="J15" s="31" t="str">
        <f>'Rekapitulace stavby'!AN13</f>
        <v>Vyplň údaj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8" customHeight="1">
      <c r="A16" s="36"/>
      <c r="B16" s="42"/>
      <c r="C16" s="36"/>
      <c r="D16" s="36"/>
      <c r="E16" s="31" t="str">
        <f>'Rekapitulace stavby'!E14</f>
        <v>Vyplň údaj</v>
      </c>
      <c r="F16" s="138"/>
      <c r="G16" s="138"/>
      <c r="H16" s="138"/>
      <c r="I16" s="147" t="s">
        <v>28</v>
      </c>
      <c r="J16" s="31" t="str">
        <f>'Rekapitulace stavby'!AN14</f>
        <v>Vyplň údaj</v>
      </c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6.95" customHeight="1">
      <c r="A17" s="36"/>
      <c r="B17" s="42"/>
      <c r="C17" s="36"/>
      <c r="D17" s="36"/>
      <c r="E17" s="36"/>
      <c r="F17" s="36"/>
      <c r="G17" s="36"/>
      <c r="H17" s="36"/>
      <c r="I17" s="36"/>
      <c r="J17" s="36"/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2"/>
      <c r="C18" s="36"/>
      <c r="D18" s="147" t="s">
        <v>32</v>
      </c>
      <c r="E18" s="36"/>
      <c r="F18" s="36"/>
      <c r="G18" s="36"/>
      <c r="H18" s="36"/>
      <c r="I18" s="147" t="s">
        <v>25</v>
      </c>
      <c r="J18" s="138" t="s">
        <v>33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2"/>
      <c r="C19" s="36"/>
      <c r="D19" s="36"/>
      <c r="E19" s="138" t="s">
        <v>34</v>
      </c>
      <c r="F19" s="36"/>
      <c r="G19" s="36"/>
      <c r="H19" s="36"/>
      <c r="I19" s="147" t="s">
        <v>28</v>
      </c>
      <c r="J19" s="138" t="s">
        <v>35</v>
      </c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2"/>
      <c r="C20" s="36"/>
      <c r="D20" s="36"/>
      <c r="E20" s="36"/>
      <c r="F20" s="36"/>
      <c r="G20" s="36"/>
      <c r="H20" s="36"/>
      <c r="I20" s="36"/>
      <c r="J20" s="36"/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2"/>
      <c r="C21" s="36"/>
      <c r="D21" s="147" t="s">
        <v>37</v>
      </c>
      <c r="E21" s="36"/>
      <c r="F21" s="36"/>
      <c r="G21" s="36"/>
      <c r="H21" s="36"/>
      <c r="I21" s="147" t="s">
        <v>25</v>
      </c>
      <c r="J21" s="138" t="s">
        <v>33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2"/>
      <c r="C22" s="36"/>
      <c r="D22" s="36"/>
      <c r="E22" s="138" t="s">
        <v>38</v>
      </c>
      <c r="F22" s="36"/>
      <c r="G22" s="36"/>
      <c r="H22" s="36"/>
      <c r="I22" s="147" t="s">
        <v>28</v>
      </c>
      <c r="J22" s="138" t="s">
        <v>35</v>
      </c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2"/>
      <c r="C23" s="36"/>
      <c r="D23" s="36"/>
      <c r="E23" s="36"/>
      <c r="F23" s="36"/>
      <c r="G23" s="36"/>
      <c r="H23" s="36"/>
      <c r="I23" s="36"/>
      <c r="J23" s="36"/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2"/>
      <c r="C24" s="36"/>
      <c r="D24" s="147" t="s">
        <v>39</v>
      </c>
      <c r="E24" s="36"/>
      <c r="F24" s="36"/>
      <c r="G24" s="36"/>
      <c r="H24" s="36"/>
      <c r="I24" s="36"/>
      <c r="J24" s="36"/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8" customFormat="1" ht="16.5" customHeight="1">
      <c r="A25" s="150"/>
      <c r="B25" s="151"/>
      <c r="C25" s="150"/>
      <c r="D25" s="150"/>
      <c r="E25" s="152" t="s">
        <v>1</v>
      </c>
      <c r="F25" s="152"/>
      <c r="G25" s="152"/>
      <c r="H25" s="152"/>
      <c r="I25" s="150"/>
      <c r="J25" s="150"/>
      <c r="K25" s="150"/>
      <c r="L25" s="153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</row>
    <row r="26" spans="1:31" s="2" customFormat="1" ht="6.95" customHeight="1">
      <c r="A26" s="36"/>
      <c r="B26" s="42"/>
      <c r="C26" s="36"/>
      <c r="D26" s="36"/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154"/>
      <c r="E27" s="154"/>
      <c r="F27" s="154"/>
      <c r="G27" s="154"/>
      <c r="H27" s="154"/>
      <c r="I27" s="154"/>
      <c r="J27" s="154"/>
      <c r="K27" s="154"/>
      <c r="L27" s="61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25.4" customHeight="1">
      <c r="A28" s="36"/>
      <c r="B28" s="42"/>
      <c r="C28" s="36"/>
      <c r="D28" s="155" t="s">
        <v>40</v>
      </c>
      <c r="E28" s="36"/>
      <c r="F28" s="36"/>
      <c r="G28" s="36"/>
      <c r="H28" s="36"/>
      <c r="I28" s="36"/>
      <c r="J28" s="156">
        <f>ROUND(J115,2)</f>
        <v>0</v>
      </c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54"/>
      <c r="E29" s="154"/>
      <c r="F29" s="154"/>
      <c r="G29" s="154"/>
      <c r="H29" s="154"/>
      <c r="I29" s="154"/>
      <c r="J29" s="154"/>
      <c r="K29" s="154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4.4" customHeight="1">
      <c r="A30" s="36"/>
      <c r="B30" s="42"/>
      <c r="C30" s="36"/>
      <c r="D30" s="36"/>
      <c r="E30" s="36"/>
      <c r="F30" s="157" t="s">
        <v>42</v>
      </c>
      <c r="G30" s="36"/>
      <c r="H30" s="36"/>
      <c r="I30" s="157" t="s">
        <v>41</v>
      </c>
      <c r="J30" s="157" t="s">
        <v>43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4.4" customHeight="1">
      <c r="A31" s="36"/>
      <c r="B31" s="42"/>
      <c r="C31" s="36"/>
      <c r="D31" s="158" t="s">
        <v>44</v>
      </c>
      <c r="E31" s="147" t="s">
        <v>45</v>
      </c>
      <c r="F31" s="159">
        <f>ROUND((SUM(BE115:BE130)),2)</f>
        <v>0</v>
      </c>
      <c r="G31" s="36"/>
      <c r="H31" s="36"/>
      <c r="I31" s="160">
        <v>0.21</v>
      </c>
      <c r="J31" s="159">
        <f>ROUND(((SUM(BE115:BE130))*I31),2)</f>
        <v>0</v>
      </c>
      <c r="K31" s="36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147" t="s">
        <v>46</v>
      </c>
      <c r="F32" s="159">
        <f>ROUND((SUM(BF115:BF130)),2)</f>
        <v>0</v>
      </c>
      <c r="G32" s="36"/>
      <c r="H32" s="36"/>
      <c r="I32" s="160">
        <v>0.15</v>
      </c>
      <c r="J32" s="159">
        <f>ROUND(((SUM(BF115:BF130))*I32),2)</f>
        <v>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2"/>
      <c r="C33" s="36"/>
      <c r="D33" s="36"/>
      <c r="E33" s="147" t="s">
        <v>47</v>
      </c>
      <c r="F33" s="159">
        <f>ROUND((SUM(BG115:BG130)),2)</f>
        <v>0</v>
      </c>
      <c r="G33" s="36"/>
      <c r="H33" s="36"/>
      <c r="I33" s="160">
        <v>0.21</v>
      </c>
      <c r="J33" s="159">
        <f>0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2"/>
      <c r="C34" s="36"/>
      <c r="D34" s="36"/>
      <c r="E34" s="147" t="s">
        <v>48</v>
      </c>
      <c r="F34" s="159">
        <f>ROUND((SUM(BH115:BH130)),2)</f>
        <v>0</v>
      </c>
      <c r="G34" s="36"/>
      <c r="H34" s="36"/>
      <c r="I34" s="160">
        <v>0.15</v>
      </c>
      <c r="J34" s="159">
        <f>0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47" t="s">
        <v>49</v>
      </c>
      <c r="F35" s="159">
        <f>ROUND((SUM(BI115:BI130)),2)</f>
        <v>0</v>
      </c>
      <c r="G35" s="36"/>
      <c r="H35" s="36"/>
      <c r="I35" s="160">
        <v>0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6.95" customHeight="1">
      <c r="A36" s="36"/>
      <c r="B36" s="42"/>
      <c r="C36" s="36"/>
      <c r="D36" s="36"/>
      <c r="E36" s="36"/>
      <c r="F36" s="36"/>
      <c r="G36" s="36"/>
      <c r="H36" s="36"/>
      <c r="I36" s="36"/>
      <c r="J36" s="36"/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25.4" customHeight="1">
      <c r="A37" s="36"/>
      <c r="B37" s="42"/>
      <c r="C37" s="161"/>
      <c r="D37" s="162" t="s">
        <v>50</v>
      </c>
      <c r="E37" s="163"/>
      <c r="F37" s="163"/>
      <c r="G37" s="164" t="s">
        <v>51</v>
      </c>
      <c r="H37" s="165" t="s">
        <v>52</v>
      </c>
      <c r="I37" s="163"/>
      <c r="J37" s="166">
        <f>SUM(J28:J35)</f>
        <v>0</v>
      </c>
      <c r="K37" s="167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2:12" s="1" customFormat="1" ht="14.4" customHeight="1">
      <c r="B39" s="18"/>
      <c r="L39" s="18"/>
    </row>
    <row r="40" spans="2:12" s="1" customFormat="1" ht="14.4" customHeight="1">
      <c r="B40" s="18"/>
      <c r="L40" s="18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8" t="s">
        <v>53</v>
      </c>
      <c r="E50" s="169"/>
      <c r="F50" s="169"/>
      <c r="G50" s="168" t="s">
        <v>54</v>
      </c>
      <c r="H50" s="169"/>
      <c r="I50" s="169"/>
      <c r="J50" s="169"/>
      <c r="K50" s="169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0" t="s">
        <v>55</v>
      </c>
      <c r="E61" s="171"/>
      <c r="F61" s="172" t="s">
        <v>56</v>
      </c>
      <c r="G61" s="170" t="s">
        <v>55</v>
      </c>
      <c r="H61" s="171"/>
      <c r="I61" s="171"/>
      <c r="J61" s="173" t="s">
        <v>56</v>
      </c>
      <c r="K61" s="171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8" t="s">
        <v>57</v>
      </c>
      <c r="E65" s="174"/>
      <c r="F65" s="174"/>
      <c r="G65" s="168" t="s">
        <v>58</v>
      </c>
      <c r="H65" s="174"/>
      <c r="I65" s="174"/>
      <c r="J65" s="174"/>
      <c r="K65" s="174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0" t="s">
        <v>55</v>
      </c>
      <c r="E76" s="171"/>
      <c r="F76" s="172" t="s">
        <v>56</v>
      </c>
      <c r="G76" s="170" t="s">
        <v>55</v>
      </c>
      <c r="H76" s="171"/>
      <c r="I76" s="171"/>
      <c r="J76" s="173" t="s">
        <v>56</v>
      </c>
      <c r="K76" s="171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5"/>
      <c r="C77" s="176"/>
      <c r="D77" s="176"/>
      <c r="E77" s="176"/>
      <c r="F77" s="176"/>
      <c r="G77" s="176"/>
      <c r="H77" s="176"/>
      <c r="I77" s="176"/>
      <c r="J77" s="176"/>
      <c r="K77" s="176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7"/>
      <c r="C81" s="178"/>
      <c r="D81" s="178"/>
      <c r="E81" s="178"/>
      <c r="F81" s="178"/>
      <c r="G81" s="178"/>
      <c r="H81" s="178"/>
      <c r="I81" s="178"/>
      <c r="J81" s="178"/>
      <c r="K81" s="178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109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74" t="str">
        <f>E7</f>
        <v>Křtiny - úložiště Dykovy školky</v>
      </c>
      <c r="F85" s="38"/>
      <c r="G85" s="38"/>
      <c r="H85" s="38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0" t="s">
        <v>20</v>
      </c>
      <c r="D87" s="38"/>
      <c r="E87" s="38"/>
      <c r="F87" s="25" t="str">
        <f>F10</f>
        <v>k.ú. Křtiny</v>
      </c>
      <c r="G87" s="38"/>
      <c r="H87" s="38"/>
      <c r="I87" s="30" t="s">
        <v>22</v>
      </c>
      <c r="J87" s="77" t="str">
        <f>IF(J10="","",J10)</f>
        <v>6. 2. 2023</v>
      </c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15" customHeight="1">
      <c r="A89" s="36"/>
      <c r="B89" s="37"/>
      <c r="C89" s="30" t="s">
        <v>24</v>
      </c>
      <c r="D89" s="38"/>
      <c r="E89" s="38"/>
      <c r="F89" s="25" t="str">
        <f>E13</f>
        <v>Mendelova univerzita v Brně</v>
      </c>
      <c r="G89" s="38"/>
      <c r="H89" s="38"/>
      <c r="I89" s="30" t="s">
        <v>32</v>
      </c>
      <c r="J89" s="34" t="str">
        <f>E19</f>
        <v>Ing. Karel Vaštík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40.05" customHeight="1">
      <c r="A90" s="36"/>
      <c r="B90" s="37"/>
      <c r="C90" s="30" t="s">
        <v>30</v>
      </c>
      <c r="D90" s="38"/>
      <c r="E90" s="38"/>
      <c r="F90" s="25" t="str">
        <f>IF(E16="","",E16)</f>
        <v>Vyplň údaj</v>
      </c>
      <c r="G90" s="38"/>
      <c r="H90" s="38"/>
      <c r="I90" s="30" t="s">
        <v>37</v>
      </c>
      <c r="J90" s="34" t="str">
        <f>E22</f>
        <v>Ing. Karel Vaštík, Lideřovská 14, 696 61 Vnorovy</v>
      </c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0.3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29.25" customHeight="1">
      <c r="A92" s="36"/>
      <c r="B92" s="37"/>
      <c r="C92" s="179" t="s">
        <v>110</v>
      </c>
      <c r="D92" s="180"/>
      <c r="E92" s="180"/>
      <c r="F92" s="180"/>
      <c r="G92" s="180"/>
      <c r="H92" s="180"/>
      <c r="I92" s="180"/>
      <c r="J92" s="181" t="s">
        <v>111</v>
      </c>
      <c r="K92" s="180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47" s="2" customFormat="1" ht="22.8" customHeight="1">
      <c r="A94" s="36"/>
      <c r="B94" s="37"/>
      <c r="C94" s="182" t="s">
        <v>112</v>
      </c>
      <c r="D94" s="38"/>
      <c r="E94" s="38"/>
      <c r="F94" s="38"/>
      <c r="G94" s="38"/>
      <c r="H94" s="38"/>
      <c r="I94" s="38"/>
      <c r="J94" s="108">
        <f>J115</f>
        <v>0</v>
      </c>
      <c r="K94" s="38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U94" s="15" t="s">
        <v>113</v>
      </c>
    </row>
    <row r="95" spans="1:31" s="9" customFormat="1" ht="24.95" customHeight="1">
      <c r="A95" s="9"/>
      <c r="B95" s="183"/>
      <c r="C95" s="184"/>
      <c r="D95" s="185" t="s">
        <v>114</v>
      </c>
      <c r="E95" s="186"/>
      <c r="F95" s="186"/>
      <c r="G95" s="186"/>
      <c r="H95" s="186"/>
      <c r="I95" s="186"/>
      <c r="J95" s="187">
        <f>J116</f>
        <v>0</v>
      </c>
      <c r="K95" s="184"/>
      <c r="L95" s="188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89"/>
      <c r="C96" s="130"/>
      <c r="D96" s="190" t="s">
        <v>115</v>
      </c>
      <c r="E96" s="191"/>
      <c r="F96" s="191"/>
      <c r="G96" s="191"/>
      <c r="H96" s="191"/>
      <c r="I96" s="191"/>
      <c r="J96" s="192">
        <f>J117</f>
        <v>0</v>
      </c>
      <c r="K96" s="130"/>
      <c r="L96" s="19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89"/>
      <c r="C97" s="130"/>
      <c r="D97" s="190" t="s">
        <v>116</v>
      </c>
      <c r="E97" s="191"/>
      <c r="F97" s="191"/>
      <c r="G97" s="191"/>
      <c r="H97" s="191"/>
      <c r="I97" s="191"/>
      <c r="J97" s="192">
        <f>J129</f>
        <v>0</v>
      </c>
      <c r="K97" s="130"/>
      <c r="L97" s="19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2" customFormat="1" ht="21.8" customHeight="1">
      <c r="A98" s="36"/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61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6.95" customHeight="1">
      <c r="A99" s="36"/>
      <c r="B99" s="64"/>
      <c r="C99" s="65"/>
      <c r="D99" s="65"/>
      <c r="E99" s="65"/>
      <c r="F99" s="65"/>
      <c r="G99" s="65"/>
      <c r="H99" s="65"/>
      <c r="I99" s="65"/>
      <c r="J99" s="65"/>
      <c r="K99" s="65"/>
      <c r="L99" s="61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3" spans="1:31" s="2" customFormat="1" ht="6.95" customHeight="1">
      <c r="A103" s="36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24.95" customHeight="1">
      <c r="A104" s="36"/>
      <c r="B104" s="37"/>
      <c r="C104" s="21" t="s">
        <v>117</v>
      </c>
      <c r="D104" s="38"/>
      <c r="E104" s="38"/>
      <c r="F104" s="38"/>
      <c r="G104" s="38"/>
      <c r="H104" s="38"/>
      <c r="I104" s="38"/>
      <c r="J104" s="38"/>
      <c r="K104" s="38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5" customHeight="1">
      <c r="A105" s="36"/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12" customHeight="1">
      <c r="A106" s="36"/>
      <c r="B106" s="37"/>
      <c r="C106" s="30" t="s">
        <v>16</v>
      </c>
      <c r="D106" s="38"/>
      <c r="E106" s="38"/>
      <c r="F106" s="38"/>
      <c r="G106" s="38"/>
      <c r="H106" s="38"/>
      <c r="I106" s="38"/>
      <c r="J106" s="38"/>
      <c r="K106" s="38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16.5" customHeight="1">
      <c r="A107" s="36"/>
      <c r="B107" s="37"/>
      <c r="C107" s="38"/>
      <c r="D107" s="38"/>
      <c r="E107" s="74" t="str">
        <f>E7</f>
        <v>Křtiny - úložiště Dykovy školky</v>
      </c>
      <c r="F107" s="38"/>
      <c r="G107" s="38"/>
      <c r="H107" s="38"/>
      <c r="I107" s="38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0" t="s">
        <v>20</v>
      </c>
      <c r="D109" s="38"/>
      <c r="E109" s="38"/>
      <c r="F109" s="25" t="str">
        <f>F10</f>
        <v>k.ú. Křtiny</v>
      </c>
      <c r="G109" s="38"/>
      <c r="H109" s="38"/>
      <c r="I109" s="30" t="s">
        <v>22</v>
      </c>
      <c r="J109" s="77" t="str">
        <f>IF(J10="","",J10)</f>
        <v>6. 2. 2023</v>
      </c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5" customHeight="1">
      <c r="A110" s="36"/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5.15" customHeight="1">
      <c r="A111" s="36"/>
      <c r="B111" s="37"/>
      <c r="C111" s="30" t="s">
        <v>24</v>
      </c>
      <c r="D111" s="38"/>
      <c r="E111" s="38"/>
      <c r="F111" s="25" t="str">
        <f>E13</f>
        <v>Mendelova univerzita v Brně</v>
      </c>
      <c r="G111" s="38"/>
      <c r="H111" s="38"/>
      <c r="I111" s="30" t="s">
        <v>32</v>
      </c>
      <c r="J111" s="34" t="str">
        <f>E19</f>
        <v>Ing. Karel Vaštík</v>
      </c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40.05" customHeight="1">
      <c r="A112" s="36"/>
      <c r="B112" s="37"/>
      <c r="C112" s="30" t="s">
        <v>30</v>
      </c>
      <c r="D112" s="38"/>
      <c r="E112" s="38"/>
      <c r="F112" s="25" t="str">
        <f>IF(E16="","",E16)</f>
        <v>Vyplň údaj</v>
      </c>
      <c r="G112" s="38"/>
      <c r="H112" s="38"/>
      <c r="I112" s="30" t="s">
        <v>37</v>
      </c>
      <c r="J112" s="34" t="str">
        <f>E22</f>
        <v>Ing. Karel Vaštík, Lideřovská 14, 696 61 Vnorovy</v>
      </c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0.3" customHeight="1">
      <c r="A113" s="36"/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11" customFormat="1" ht="29.25" customHeight="1">
      <c r="A114" s="194"/>
      <c r="B114" s="195"/>
      <c r="C114" s="196" t="s">
        <v>118</v>
      </c>
      <c r="D114" s="197" t="s">
        <v>65</v>
      </c>
      <c r="E114" s="197" t="s">
        <v>61</v>
      </c>
      <c r="F114" s="197" t="s">
        <v>62</v>
      </c>
      <c r="G114" s="197" t="s">
        <v>119</v>
      </c>
      <c r="H114" s="197" t="s">
        <v>120</v>
      </c>
      <c r="I114" s="197" t="s">
        <v>121</v>
      </c>
      <c r="J114" s="198" t="s">
        <v>111</v>
      </c>
      <c r="K114" s="199" t="s">
        <v>122</v>
      </c>
      <c r="L114" s="200"/>
      <c r="M114" s="98" t="s">
        <v>1</v>
      </c>
      <c r="N114" s="99" t="s">
        <v>44</v>
      </c>
      <c r="O114" s="99" t="s">
        <v>123</v>
      </c>
      <c r="P114" s="99" t="s">
        <v>124</v>
      </c>
      <c r="Q114" s="99" t="s">
        <v>125</v>
      </c>
      <c r="R114" s="99" t="s">
        <v>126</v>
      </c>
      <c r="S114" s="99" t="s">
        <v>127</v>
      </c>
      <c r="T114" s="100" t="s">
        <v>128</v>
      </c>
      <c r="U114" s="194"/>
      <c r="V114" s="194"/>
      <c r="W114" s="194"/>
      <c r="X114" s="194"/>
      <c r="Y114" s="194"/>
      <c r="Z114" s="194"/>
      <c r="AA114" s="194"/>
      <c r="AB114" s="194"/>
      <c r="AC114" s="194"/>
      <c r="AD114" s="194"/>
      <c r="AE114" s="194"/>
    </row>
    <row r="115" spans="1:63" s="2" customFormat="1" ht="22.8" customHeight="1">
      <c r="A115" s="36"/>
      <c r="B115" s="37"/>
      <c r="C115" s="105" t="s">
        <v>129</v>
      </c>
      <c r="D115" s="38"/>
      <c r="E115" s="38"/>
      <c r="F115" s="38"/>
      <c r="G115" s="38"/>
      <c r="H115" s="38"/>
      <c r="I115" s="38"/>
      <c r="J115" s="201">
        <f>BK115</f>
        <v>0</v>
      </c>
      <c r="K115" s="38"/>
      <c r="L115" s="42"/>
      <c r="M115" s="101"/>
      <c r="N115" s="202"/>
      <c r="O115" s="102"/>
      <c r="P115" s="203">
        <f>P116</f>
        <v>0</v>
      </c>
      <c r="Q115" s="102"/>
      <c r="R115" s="203">
        <f>R116</f>
        <v>0</v>
      </c>
      <c r="S115" s="102"/>
      <c r="T115" s="204">
        <f>T116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5" t="s">
        <v>79</v>
      </c>
      <c r="AU115" s="15" t="s">
        <v>113</v>
      </c>
      <c r="BK115" s="205">
        <f>BK116</f>
        <v>0</v>
      </c>
    </row>
    <row r="116" spans="1:63" s="12" customFormat="1" ht="25.9" customHeight="1">
      <c r="A116" s="12"/>
      <c r="B116" s="206"/>
      <c r="C116" s="207"/>
      <c r="D116" s="208" t="s">
        <v>79</v>
      </c>
      <c r="E116" s="209" t="s">
        <v>130</v>
      </c>
      <c r="F116" s="209" t="s">
        <v>131</v>
      </c>
      <c r="G116" s="207"/>
      <c r="H116" s="207"/>
      <c r="I116" s="210"/>
      <c r="J116" s="211">
        <f>BK116</f>
        <v>0</v>
      </c>
      <c r="K116" s="207"/>
      <c r="L116" s="212"/>
      <c r="M116" s="213"/>
      <c r="N116" s="214"/>
      <c r="O116" s="214"/>
      <c r="P116" s="215">
        <f>P117+P129</f>
        <v>0</v>
      </c>
      <c r="Q116" s="214"/>
      <c r="R116" s="215">
        <f>R117+R129</f>
        <v>0</v>
      </c>
      <c r="S116" s="214"/>
      <c r="T116" s="216">
        <f>T117+T129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17" t="s">
        <v>132</v>
      </c>
      <c r="AT116" s="218" t="s">
        <v>79</v>
      </c>
      <c r="AU116" s="218" t="s">
        <v>80</v>
      </c>
      <c r="AY116" s="217" t="s">
        <v>133</v>
      </c>
      <c r="BK116" s="219">
        <f>BK117+BK129</f>
        <v>0</v>
      </c>
    </row>
    <row r="117" spans="1:63" s="12" customFormat="1" ht="22.8" customHeight="1">
      <c r="A117" s="12"/>
      <c r="B117" s="206"/>
      <c r="C117" s="207"/>
      <c r="D117" s="208" t="s">
        <v>79</v>
      </c>
      <c r="E117" s="220" t="s">
        <v>134</v>
      </c>
      <c r="F117" s="220" t="s">
        <v>135</v>
      </c>
      <c r="G117" s="207"/>
      <c r="H117" s="207"/>
      <c r="I117" s="210"/>
      <c r="J117" s="221">
        <f>BK117</f>
        <v>0</v>
      </c>
      <c r="K117" s="207"/>
      <c r="L117" s="212"/>
      <c r="M117" s="213"/>
      <c r="N117" s="214"/>
      <c r="O117" s="214"/>
      <c r="P117" s="215">
        <f>SUM(P118:P128)</f>
        <v>0</v>
      </c>
      <c r="Q117" s="214"/>
      <c r="R117" s="215">
        <f>SUM(R118:R128)</f>
        <v>0</v>
      </c>
      <c r="S117" s="214"/>
      <c r="T117" s="216">
        <f>SUM(T118:T128)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17" t="s">
        <v>132</v>
      </c>
      <c r="AT117" s="218" t="s">
        <v>79</v>
      </c>
      <c r="AU117" s="218" t="s">
        <v>85</v>
      </c>
      <c r="AY117" s="217" t="s">
        <v>133</v>
      </c>
      <c r="BK117" s="219">
        <f>SUM(BK118:BK128)</f>
        <v>0</v>
      </c>
    </row>
    <row r="118" spans="1:65" s="2" customFormat="1" ht="16.5" customHeight="1">
      <c r="A118" s="36"/>
      <c r="B118" s="37"/>
      <c r="C118" s="222" t="s">
        <v>85</v>
      </c>
      <c r="D118" s="222" t="s">
        <v>136</v>
      </c>
      <c r="E118" s="223" t="s">
        <v>137</v>
      </c>
      <c r="F118" s="224" t="s">
        <v>138</v>
      </c>
      <c r="G118" s="225" t="s">
        <v>139</v>
      </c>
      <c r="H118" s="226">
        <v>1</v>
      </c>
      <c r="I118" s="227"/>
      <c r="J118" s="228">
        <f>ROUND(I118*H118,2)</f>
        <v>0</v>
      </c>
      <c r="K118" s="229"/>
      <c r="L118" s="42"/>
      <c r="M118" s="230" t="s">
        <v>1</v>
      </c>
      <c r="N118" s="231" t="s">
        <v>45</v>
      </c>
      <c r="O118" s="89"/>
      <c r="P118" s="232">
        <f>O118*H118</f>
        <v>0</v>
      </c>
      <c r="Q118" s="232">
        <v>0</v>
      </c>
      <c r="R118" s="232">
        <f>Q118*H118</f>
        <v>0</v>
      </c>
      <c r="S118" s="232">
        <v>0</v>
      </c>
      <c r="T118" s="233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34" t="s">
        <v>140</v>
      </c>
      <c r="AT118" s="234" t="s">
        <v>136</v>
      </c>
      <c r="AU118" s="234" t="s">
        <v>90</v>
      </c>
      <c r="AY118" s="15" t="s">
        <v>133</v>
      </c>
      <c r="BE118" s="235">
        <f>IF(N118="základní",J118,0)</f>
        <v>0</v>
      </c>
      <c r="BF118" s="235">
        <f>IF(N118="snížená",J118,0)</f>
        <v>0</v>
      </c>
      <c r="BG118" s="235">
        <f>IF(N118="zákl. přenesená",J118,0)</f>
        <v>0</v>
      </c>
      <c r="BH118" s="235">
        <f>IF(N118="sníž. přenesená",J118,0)</f>
        <v>0</v>
      </c>
      <c r="BI118" s="235">
        <f>IF(N118="nulová",J118,0)</f>
        <v>0</v>
      </c>
      <c r="BJ118" s="15" t="s">
        <v>85</v>
      </c>
      <c r="BK118" s="235">
        <f>ROUND(I118*H118,2)</f>
        <v>0</v>
      </c>
      <c r="BL118" s="15" t="s">
        <v>140</v>
      </c>
      <c r="BM118" s="234" t="s">
        <v>141</v>
      </c>
    </row>
    <row r="119" spans="1:47" s="2" customFormat="1" ht="12">
      <c r="A119" s="36"/>
      <c r="B119" s="37"/>
      <c r="C119" s="38"/>
      <c r="D119" s="236" t="s">
        <v>142</v>
      </c>
      <c r="E119" s="38"/>
      <c r="F119" s="237" t="s">
        <v>143</v>
      </c>
      <c r="G119" s="38"/>
      <c r="H119" s="38"/>
      <c r="I119" s="238"/>
      <c r="J119" s="38"/>
      <c r="K119" s="38"/>
      <c r="L119" s="42"/>
      <c r="M119" s="239"/>
      <c r="N119" s="240"/>
      <c r="O119" s="89"/>
      <c r="P119" s="89"/>
      <c r="Q119" s="89"/>
      <c r="R119" s="89"/>
      <c r="S119" s="89"/>
      <c r="T119" s="90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5" t="s">
        <v>142</v>
      </c>
      <c r="AU119" s="15" t="s">
        <v>90</v>
      </c>
    </row>
    <row r="120" spans="1:65" s="2" customFormat="1" ht="16.5" customHeight="1">
      <c r="A120" s="36"/>
      <c r="B120" s="37"/>
      <c r="C120" s="222" t="s">
        <v>90</v>
      </c>
      <c r="D120" s="222" t="s">
        <v>136</v>
      </c>
      <c r="E120" s="223" t="s">
        <v>144</v>
      </c>
      <c r="F120" s="224" t="s">
        <v>145</v>
      </c>
      <c r="G120" s="225" t="s">
        <v>139</v>
      </c>
      <c r="H120" s="226">
        <v>1</v>
      </c>
      <c r="I120" s="227"/>
      <c r="J120" s="228">
        <f>ROUND(I120*H120,2)</f>
        <v>0</v>
      </c>
      <c r="K120" s="229"/>
      <c r="L120" s="42"/>
      <c r="M120" s="230" t="s">
        <v>1</v>
      </c>
      <c r="N120" s="231" t="s">
        <v>45</v>
      </c>
      <c r="O120" s="89"/>
      <c r="P120" s="232">
        <f>O120*H120</f>
        <v>0</v>
      </c>
      <c r="Q120" s="232">
        <v>0</v>
      </c>
      <c r="R120" s="232">
        <f>Q120*H120</f>
        <v>0</v>
      </c>
      <c r="S120" s="232">
        <v>0</v>
      </c>
      <c r="T120" s="233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34" t="s">
        <v>140</v>
      </c>
      <c r="AT120" s="234" t="s">
        <v>136</v>
      </c>
      <c r="AU120" s="234" t="s">
        <v>90</v>
      </c>
      <c r="AY120" s="15" t="s">
        <v>133</v>
      </c>
      <c r="BE120" s="235">
        <f>IF(N120="základní",J120,0)</f>
        <v>0</v>
      </c>
      <c r="BF120" s="235">
        <f>IF(N120="snížená",J120,0)</f>
        <v>0</v>
      </c>
      <c r="BG120" s="235">
        <f>IF(N120="zákl. přenesená",J120,0)</f>
        <v>0</v>
      </c>
      <c r="BH120" s="235">
        <f>IF(N120="sníž. přenesená",J120,0)</f>
        <v>0</v>
      </c>
      <c r="BI120" s="235">
        <f>IF(N120="nulová",J120,0)</f>
        <v>0</v>
      </c>
      <c r="BJ120" s="15" t="s">
        <v>85</v>
      </c>
      <c r="BK120" s="235">
        <f>ROUND(I120*H120,2)</f>
        <v>0</v>
      </c>
      <c r="BL120" s="15" t="s">
        <v>140</v>
      </c>
      <c r="BM120" s="234" t="s">
        <v>146</v>
      </c>
    </row>
    <row r="121" spans="1:47" s="2" customFormat="1" ht="12">
      <c r="A121" s="36"/>
      <c r="B121" s="37"/>
      <c r="C121" s="38"/>
      <c r="D121" s="236" t="s">
        <v>142</v>
      </c>
      <c r="E121" s="38"/>
      <c r="F121" s="237" t="s">
        <v>147</v>
      </c>
      <c r="G121" s="38"/>
      <c r="H121" s="38"/>
      <c r="I121" s="238"/>
      <c r="J121" s="38"/>
      <c r="K121" s="38"/>
      <c r="L121" s="42"/>
      <c r="M121" s="239"/>
      <c r="N121" s="240"/>
      <c r="O121" s="89"/>
      <c r="P121" s="89"/>
      <c r="Q121" s="89"/>
      <c r="R121" s="89"/>
      <c r="S121" s="89"/>
      <c r="T121" s="90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5" t="s">
        <v>142</v>
      </c>
      <c r="AU121" s="15" t="s">
        <v>90</v>
      </c>
    </row>
    <row r="122" spans="1:65" s="2" customFormat="1" ht="16.5" customHeight="1">
      <c r="A122" s="36"/>
      <c r="B122" s="37"/>
      <c r="C122" s="222" t="s">
        <v>148</v>
      </c>
      <c r="D122" s="222" t="s">
        <v>136</v>
      </c>
      <c r="E122" s="223" t="s">
        <v>149</v>
      </c>
      <c r="F122" s="224" t="s">
        <v>150</v>
      </c>
      <c r="G122" s="225" t="s">
        <v>139</v>
      </c>
      <c r="H122" s="226">
        <v>1</v>
      </c>
      <c r="I122" s="227"/>
      <c r="J122" s="228">
        <f>ROUND(I122*H122,2)</f>
        <v>0</v>
      </c>
      <c r="K122" s="229"/>
      <c r="L122" s="42"/>
      <c r="M122" s="230" t="s">
        <v>1</v>
      </c>
      <c r="N122" s="231" t="s">
        <v>45</v>
      </c>
      <c r="O122" s="89"/>
      <c r="P122" s="232">
        <f>O122*H122</f>
        <v>0</v>
      </c>
      <c r="Q122" s="232">
        <v>0</v>
      </c>
      <c r="R122" s="232">
        <f>Q122*H122</f>
        <v>0</v>
      </c>
      <c r="S122" s="232">
        <v>0</v>
      </c>
      <c r="T122" s="233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34" t="s">
        <v>140</v>
      </c>
      <c r="AT122" s="234" t="s">
        <v>136</v>
      </c>
      <c r="AU122" s="234" t="s">
        <v>90</v>
      </c>
      <c r="AY122" s="15" t="s">
        <v>133</v>
      </c>
      <c r="BE122" s="235">
        <f>IF(N122="základní",J122,0)</f>
        <v>0</v>
      </c>
      <c r="BF122" s="235">
        <f>IF(N122="snížená",J122,0)</f>
        <v>0</v>
      </c>
      <c r="BG122" s="235">
        <f>IF(N122="zákl. přenesená",J122,0)</f>
        <v>0</v>
      </c>
      <c r="BH122" s="235">
        <f>IF(N122="sníž. přenesená",J122,0)</f>
        <v>0</v>
      </c>
      <c r="BI122" s="235">
        <f>IF(N122="nulová",J122,0)</f>
        <v>0</v>
      </c>
      <c r="BJ122" s="15" t="s">
        <v>85</v>
      </c>
      <c r="BK122" s="235">
        <f>ROUND(I122*H122,2)</f>
        <v>0</v>
      </c>
      <c r="BL122" s="15" t="s">
        <v>140</v>
      </c>
      <c r="BM122" s="234" t="s">
        <v>151</v>
      </c>
    </row>
    <row r="123" spans="1:47" s="2" customFormat="1" ht="12">
      <c r="A123" s="36"/>
      <c r="B123" s="37"/>
      <c r="C123" s="38"/>
      <c r="D123" s="236" t="s">
        <v>142</v>
      </c>
      <c r="E123" s="38"/>
      <c r="F123" s="237" t="s">
        <v>152</v>
      </c>
      <c r="G123" s="38"/>
      <c r="H123" s="38"/>
      <c r="I123" s="238"/>
      <c r="J123" s="38"/>
      <c r="K123" s="38"/>
      <c r="L123" s="42"/>
      <c r="M123" s="239"/>
      <c r="N123" s="240"/>
      <c r="O123" s="89"/>
      <c r="P123" s="89"/>
      <c r="Q123" s="89"/>
      <c r="R123" s="89"/>
      <c r="S123" s="89"/>
      <c r="T123" s="90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5" t="s">
        <v>142</v>
      </c>
      <c r="AU123" s="15" t="s">
        <v>90</v>
      </c>
    </row>
    <row r="124" spans="1:65" s="2" customFormat="1" ht="16.5" customHeight="1">
      <c r="A124" s="36"/>
      <c r="B124" s="37"/>
      <c r="C124" s="222" t="s">
        <v>153</v>
      </c>
      <c r="D124" s="222" t="s">
        <v>136</v>
      </c>
      <c r="E124" s="223" t="s">
        <v>154</v>
      </c>
      <c r="F124" s="224" t="s">
        <v>155</v>
      </c>
      <c r="G124" s="225" t="s">
        <v>139</v>
      </c>
      <c r="H124" s="226">
        <v>1</v>
      </c>
      <c r="I124" s="227"/>
      <c r="J124" s="228">
        <f>ROUND(I124*H124,2)</f>
        <v>0</v>
      </c>
      <c r="K124" s="229"/>
      <c r="L124" s="42"/>
      <c r="M124" s="230" t="s">
        <v>1</v>
      </c>
      <c r="N124" s="231" t="s">
        <v>45</v>
      </c>
      <c r="O124" s="89"/>
      <c r="P124" s="232">
        <f>O124*H124</f>
        <v>0</v>
      </c>
      <c r="Q124" s="232">
        <v>0</v>
      </c>
      <c r="R124" s="232">
        <f>Q124*H124</f>
        <v>0</v>
      </c>
      <c r="S124" s="232">
        <v>0</v>
      </c>
      <c r="T124" s="233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34" t="s">
        <v>140</v>
      </c>
      <c r="AT124" s="234" t="s">
        <v>136</v>
      </c>
      <c r="AU124" s="234" t="s">
        <v>90</v>
      </c>
      <c r="AY124" s="15" t="s">
        <v>133</v>
      </c>
      <c r="BE124" s="235">
        <f>IF(N124="základní",J124,0)</f>
        <v>0</v>
      </c>
      <c r="BF124" s="235">
        <f>IF(N124="snížená",J124,0)</f>
        <v>0</v>
      </c>
      <c r="BG124" s="235">
        <f>IF(N124="zákl. přenesená",J124,0)</f>
        <v>0</v>
      </c>
      <c r="BH124" s="235">
        <f>IF(N124="sníž. přenesená",J124,0)</f>
        <v>0</v>
      </c>
      <c r="BI124" s="235">
        <f>IF(N124="nulová",J124,0)</f>
        <v>0</v>
      </c>
      <c r="BJ124" s="15" t="s">
        <v>85</v>
      </c>
      <c r="BK124" s="235">
        <f>ROUND(I124*H124,2)</f>
        <v>0</v>
      </c>
      <c r="BL124" s="15" t="s">
        <v>140</v>
      </c>
      <c r="BM124" s="234" t="s">
        <v>156</v>
      </c>
    </row>
    <row r="125" spans="1:47" s="2" customFormat="1" ht="12">
      <c r="A125" s="36"/>
      <c r="B125" s="37"/>
      <c r="C125" s="38"/>
      <c r="D125" s="236" t="s">
        <v>142</v>
      </c>
      <c r="E125" s="38"/>
      <c r="F125" s="237" t="s">
        <v>157</v>
      </c>
      <c r="G125" s="38"/>
      <c r="H125" s="38"/>
      <c r="I125" s="238"/>
      <c r="J125" s="38"/>
      <c r="K125" s="38"/>
      <c r="L125" s="42"/>
      <c r="M125" s="239"/>
      <c r="N125" s="240"/>
      <c r="O125" s="89"/>
      <c r="P125" s="89"/>
      <c r="Q125" s="89"/>
      <c r="R125" s="89"/>
      <c r="S125" s="89"/>
      <c r="T125" s="90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142</v>
      </c>
      <c r="AU125" s="15" t="s">
        <v>90</v>
      </c>
    </row>
    <row r="126" spans="1:65" s="2" customFormat="1" ht="16.5" customHeight="1">
      <c r="A126" s="36"/>
      <c r="B126" s="37"/>
      <c r="C126" s="222" t="s">
        <v>132</v>
      </c>
      <c r="D126" s="222" t="s">
        <v>136</v>
      </c>
      <c r="E126" s="223" t="s">
        <v>158</v>
      </c>
      <c r="F126" s="224" t="s">
        <v>159</v>
      </c>
      <c r="G126" s="225" t="s">
        <v>139</v>
      </c>
      <c r="H126" s="226">
        <v>1</v>
      </c>
      <c r="I126" s="227"/>
      <c r="J126" s="228">
        <f>ROUND(I126*H126,2)</f>
        <v>0</v>
      </c>
      <c r="K126" s="229"/>
      <c r="L126" s="42"/>
      <c r="M126" s="230" t="s">
        <v>1</v>
      </c>
      <c r="N126" s="231" t="s">
        <v>45</v>
      </c>
      <c r="O126" s="89"/>
      <c r="P126" s="232">
        <f>O126*H126</f>
        <v>0</v>
      </c>
      <c r="Q126" s="232">
        <v>0</v>
      </c>
      <c r="R126" s="232">
        <f>Q126*H126</f>
        <v>0</v>
      </c>
      <c r="S126" s="232">
        <v>0</v>
      </c>
      <c r="T126" s="233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34" t="s">
        <v>140</v>
      </c>
      <c r="AT126" s="234" t="s">
        <v>136</v>
      </c>
      <c r="AU126" s="234" t="s">
        <v>90</v>
      </c>
      <c r="AY126" s="15" t="s">
        <v>133</v>
      </c>
      <c r="BE126" s="235">
        <f>IF(N126="základní",J126,0)</f>
        <v>0</v>
      </c>
      <c r="BF126" s="235">
        <f>IF(N126="snížená",J126,0)</f>
        <v>0</v>
      </c>
      <c r="BG126" s="235">
        <f>IF(N126="zákl. přenesená",J126,0)</f>
        <v>0</v>
      </c>
      <c r="BH126" s="235">
        <f>IF(N126="sníž. přenesená",J126,0)</f>
        <v>0</v>
      </c>
      <c r="BI126" s="235">
        <f>IF(N126="nulová",J126,0)</f>
        <v>0</v>
      </c>
      <c r="BJ126" s="15" t="s">
        <v>85</v>
      </c>
      <c r="BK126" s="235">
        <f>ROUND(I126*H126,2)</f>
        <v>0</v>
      </c>
      <c r="BL126" s="15" t="s">
        <v>140</v>
      </c>
      <c r="BM126" s="234" t="s">
        <v>160</v>
      </c>
    </row>
    <row r="127" spans="1:47" s="2" customFormat="1" ht="12">
      <c r="A127" s="36"/>
      <c r="B127" s="37"/>
      <c r="C127" s="38"/>
      <c r="D127" s="236" t="s">
        <v>142</v>
      </c>
      <c r="E127" s="38"/>
      <c r="F127" s="237" t="s">
        <v>161</v>
      </c>
      <c r="G127" s="38"/>
      <c r="H127" s="38"/>
      <c r="I127" s="238"/>
      <c r="J127" s="38"/>
      <c r="K127" s="38"/>
      <c r="L127" s="42"/>
      <c r="M127" s="239"/>
      <c r="N127" s="240"/>
      <c r="O127" s="89"/>
      <c r="P127" s="89"/>
      <c r="Q127" s="89"/>
      <c r="R127" s="89"/>
      <c r="S127" s="89"/>
      <c r="T127" s="90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5" t="s">
        <v>142</v>
      </c>
      <c r="AU127" s="15" t="s">
        <v>90</v>
      </c>
    </row>
    <row r="128" spans="1:65" s="2" customFormat="1" ht="16.5" customHeight="1">
      <c r="A128" s="36"/>
      <c r="B128" s="37"/>
      <c r="C128" s="222" t="s">
        <v>162</v>
      </c>
      <c r="D128" s="222" t="s">
        <v>136</v>
      </c>
      <c r="E128" s="223" t="s">
        <v>163</v>
      </c>
      <c r="F128" s="224" t="s">
        <v>164</v>
      </c>
      <c r="G128" s="225" t="s">
        <v>165</v>
      </c>
      <c r="H128" s="226">
        <v>1</v>
      </c>
      <c r="I128" s="227"/>
      <c r="J128" s="228">
        <f>ROUND(I128*H128,2)</f>
        <v>0</v>
      </c>
      <c r="K128" s="229"/>
      <c r="L128" s="42"/>
      <c r="M128" s="230" t="s">
        <v>1</v>
      </c>
      <c r="N128" s="231" t="s">
        <v>45</v>
      </c>
      <c r="O128" s="89"/>
      <c r="P128" s="232">
        <f>O128*H128</f>
        <v>0</v>
      </c>
      <c r="Q128" s="232">
        <v>0</v>
      </c>
      <c r="R128" s="232">
        <f>Q128*H128</f>
        <v>0</v>
      </c>
      <c r="S128" s="232">
        <v>0</v>
      </c>
      <c r="T128" s="233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34" t="s">
        <v>140</v>
      </c>
      <c r="AT128" s="234" t="s">
        <v>136</v>
      </c>
      <c r="AU128" s="234" t="s">
        <v>90</v>
      </c>
      <c r="AY128" s="15" t="s">
        <v>133</v>
      </c>
      <c r="BE128" s="235">
        <f>IF(N128="základní",J128,0)</f>
        <v>0</v>
      </c>
      <c r="BF128" s="235">
        <f>IF(N128="snížená",J128,0)</f>
        <v>0</v>
      </c>
      <c r="BG128" s="235">
        <f>IF(N128="zákl. přenesená",J128,0)</f>
        <v>0</v>
      </c>
      <c r="BH128" s="235">
        <f>IF(N128="sníž. přenesená",J128,0)</f>
        <v>0</v>
      </c>
      <c r="BI128" s="235">
        <f>IF(N128="nulová",J128,0)</f>
        <v>0</v>
      </c>
      <c r="BJ128" s="15" t="s">
        <v>85</v>
      </c>
      <c r="BK128" s="235">
        <f>ROUND(I128*H128,2)</f>
        <v>0</v>
      </c>
      <c r="BL128" s="15" t="s">
        <v>140</v>
      </c>
      <c r="BM128" s="234" t="s">
        <v>166</v>
      </c>
    </row>
    <row r="129" spans="1:63" s="12" customFormat="1" ht="22.8" customHeight="1">
      <c r="A129" s="12"/>
      <c r="B129" s="206"/>
      <c r="C129" s="207"/>
      <c r="D129" s="208" t="s">
        <v>79</v>
      </c>
      <c r="E129" s="220" t="s">
        <v>167</v>
      </c>
      <c r="F129" s="220" t="s">
        <v>168</v>
      </c>
      <c r="G129" s="207"/>
      <c r="H129" s="207"/>
      <c r="I129" s="210"/>
      <c r="J129" s="221">
        <f>BK129</f>
        <v>0</v>
      </c>
      <c r="K129" s="207"/>
      <c r="L129" s="212"/>
      <c r="M129" s="213"/>
      <c r="N129" s="214"/>
      <c r="O129" s="214"/>
      <c r="P129" s="215">
        <f>P130</f>
        <v>0</v>
      </c>
      <c r="Q129" s="214"/>
      <c r="R129" s="215">
        <f>R130</f>
        <v>0</v>
      </c>
      <c r="S129" s="214"/>
      <c r="T129" s="216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7" t="s">
        <v>132</v>
      </c>
      <c r="AT129" s="218" t="s">
        <v>79</v>
      </c>
      <c r="AU129" s="218" t="s">
        <v>85</v>
      </c>
      <c r="AY129" s="217" t="s">
        <v>133</v>
      </c>
      <c r="BK129" s="219">
        <f>BK130</f>
        <v>0</v>
      </c>
    </row>
    <row r="130" spans="1:65" s="2" customFormat="1" ht="16.5" customHeight="1">
      <c r="A130" s="36"/>
      <c r="B130" s="37"/>
      <c r="C130" s="222" t="s">
        <v>169</v>
      </c>
      <c r="D130" s="222" t="s">
        <v>136</v>
      </c>
      <c r="E130" s="223" t="s">
        <v>170</v>
      </c>
      <c r="F130" s="224" t="s">
        <v>171</v>
      </c>
      <c r="G130" s="225" t="s">
        <v>165</v>
      </c>
      <c r="H130" s="226">
        <v>6</v>
      </c>
      <c r="I130" s="227"/>
      <c r="J130" s="228">
        <f>ROUND(I130*H130,2)</f>
        <v>0</v>
      </c>
      <c r="K130" s="229"/>
      <c r="L130" s="42"/>
      <c r="M130" s="241" t="s">
        <v>1</v>
      </c>
      <c r="N130" s="242" t="s">
        <v>45</v>
      </c>
      <c r="O130" s="243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34" t="s">
        <v>140</v>
      </c>
      <c r="AT130" s="234" t="s">
        <v>136</v>
      </c>
      <c r="AU130" s="234" t="s">
        <v>90</v>
      </c>
      <c r="AY130" s="15" t="s">
        <v>133</v>
      </c>
      <c r="BE130" s="235">
        <f>IF(N130="základní",J130,0)</f>
        <v>0</v>
      </c>
      <c r="BF130" s="235">
        <f>IF(N130="snížená",J130,0)</f>
        <v>0</v>
      </c>
      <c r="BG130" s="235">
        <f>IF(N130="zákl. přenesená",J130,0)</f>
        <v>0</v>
      </c>
      <c r="BH130" s="235">
        <f>IF(N130="sníž. přenesená",J130,0)</f>
        <v>0</v>
      </c>
      <c r="BI130" s="235">
        <f>IF(N130="nulová",J130,0)</f>
        <v>0</v>
      </c>
      <c r="BJ130" s="15" t="s">
        <v>85</v>
      </c>
      <c r="BK130" s="235">
        <f>ROUND(I130*H130,2)</f>
        <v>0</v>
      </c>
      <c r="BL130" s="15" t="s">
        <v>140</v>
      </c>
      <c r="BM130" s="234" t="s">
        <v>172</v>
      </c>
    </row>
    <row r="131" spans="1:31" s="2" customFormat="1" ht="6.95" customHeight="1">
      <c r="A131" s="36"/>
      <c r="B131" s="64"/>
      <c r="C131" s="65"/>
      <c r="D131" s="65"/>
      <c r="E131" s="65"/>
      <c r="F131" s="65"/>
      <c r="G131" s="65"/>
      <c r="H131" s="65"/>
      <c r="I131" s="65"/>
      <c r="J131" s="65"/>
      <c r="K131" s="65"/>
      <c r="L131" s="42"/>
      <c r="M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</sheetData>
  <sheetProtection password="CC35" sheet="1" objects="1" scenarios="1" formatColumns="0" formatRows="0" autoFilter="0"/>
  <autoFilter ref="C114:K130"/>
  <mergeCells count="6">
    <mergeCell ref="E7:H7"/>
    <mergeCell ref="E16:H16"/>
    <mergeCell ref="E25:H25"/>
    <mergeCell ref="E85:H85"/>
    <mergeCell ref="E107:H10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89</v>
      </c>
      <c r="AZ2" s="246" t="s">
        <v>173</v>
      </c>
      <c r="BA2" s="246" t="s">
        <v>174</v>
      </c>
      <c r="BB2" s="246" t="s">
        <v>175</v>
      </c>
      <c r="BC2" s="246" t="s">
        <v>176</v>
      </c>
      <c r="BD2" s="246" t="s">
        <v>148</v>
      </c>
    </row>
    <row r="3" spans="2:5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8"/>
      <c r="AT3" s="15" t="s">
        <v>90</v>
      </c>
      <c r="AZ3" s="246" t="s">
        <v>177</v>
      </c>
      <c r="BA3" s="246" t="s">
        <v>178</v>
      </c>
      <c r="BB3" s="246" t="s">
        <v>175</v>
      </c>
      <c r="BC3" s="246" t="s">
        <v>179</v>
      </c>
      <c r="BD3" s="246" t="s">
        <v>148</v>
      </c>
    </row>
    <row r="4" spans="2:56" s="1" customFormat="1" ht="24.95" customHeight="1">
      <c r="B4" s="18"/>
      <c r="D4" s="145" t="s">
        <v>108</v>
      </c>
      <c r="L4" s="18"/>
      <c r="M4" s="146" t="s">
        <v>10</v>
      </c>
      <c r="AT4" s="15" t="s">
        <v>4</v>
      </c>
      <c r="AZ4" s="246" t="s">
        <v>180</v>
      </c>
      <c r="BA4" s="246" t="s">
        <v>181</v>
      </c>
      <c r="BB4" s="246" t="s">
        <v>175</v>
      </c>
      <c r="BC4" s="246" t="s">
        <v>182</v>
      </c>
      <c r="BD4" s="246" t="s">
        <v>148</v>
      </c>
    </row>
    <row r="5" spans="2:56" s="1" customFormat="1" ht="6.95" customHeight="1">
      <c r="B5" s="18"/>
      <c r="L5" s="18"/>
      <c r="AZ5" s="246" t="s">
        <v>183</v>
      </c>
      <c r="BA5" s="246" t="s">
        <v>184</v>
      </c>
      <c r="BB5" s="246" t="s">
        <v>175</v>
      </c>
      <c r="BC5" s="246" t="s">
        <v>185</v>
      </c>
      <c r="BD5" s="246" t="s">
        <v>148</v>
      </c>
    </row>
    <row r="6" spans="2:56" s="1" customFormat="1" ht="12" customHeight="1">
      <c r="B6" s="18"/>
      <c r="D6" s="147" t="s">
        <v>16</v>
      </c>
      <c r="L6" s="18"/>
      <c r="AZ6" s="246" t="s">
        <v>186</v>
      </c>
      <c r="BA6" s="246" t="s">
        <v>187</v>
      </c>
      <c r="BB6" s="246" t="s">
        <v>175</v>
      </c>
      <c r="BC6" s="246" t="s">
        <v>188</v>
      </c>
      <c r="BD6" s="246" t="s">
        <v>148</v>
      </c>
    </row>
    <row r="7" spans="2:56" s="1" customFormat="1" ht="16.5" customHeight="1">
      <c r="B7" s="18"/>
      <c r="E7" s="247" t="str">
        <f>'Rekapitulace stavby'!K6</f>
        <v>Křtiny - úložiště Dykovy školky</v>
      </c>
      <c r="F7" s="147"/>
      <c r="G7" s="147"/>
      <c r="H7" s="147"/>
      <c r="L7" s="18"/>
      <c r="AZ7" s="246" t="s">
        <v>189</v>
      </c>
      <c r="BA7" s="246" t="s">
        <v>190</v>
      </c>
      <c r="BB7" s="246" t="s">
        <v>191</v>
      </c>
      <c r="BC7" s="246" t="s">
        <v>192</v>
      </c>
      <c r="BD7" s="246" t="s">
        <v>148</v>
      </c>
    </row>
    <row r="8" spans="1:56" s="2" customFormat="1" ht="12" customHeight="1">
      <c r="A8" s="36"/>
      <c r="B8" s="42"/>
      <c r="C8" s="36"/>
      <c r="D8" s="147" t="s">
        <v>193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Z8" s="246" t="s">
        <v>194</v>
      </c>
      <c r="BA8" s="246" t="s">
        <v>195</v>
      </c>
      <c r="BB8" s="246" t="s">
        <v>196</v>
      </c>
      <c r="BC8" s="246" t="s">
        <v>197</v>
      </c>
      <c r="BD8" s="246" t="s">
        <v>148</v>
      </c>
    </row>
    <row r="9" spans="1:56" s="2" customFormat="1" ht="16.5" customHeight="1">
      <c r="A9" s="36"/>
      <c r="B9" s="42"/>
      <c r="C9" s="36"/>
      <c r="D9" s="36"/>
      <c r="E9" s="148" t="s">
        <v>198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Z9" s="246" t="s">
        <v>199</v>
      </c>
      <c r="BA9" s="246" t="s">
        <v>200</v>
      </c>
      <c r="BB9" s="246" t="s">
        <v>196</v>
      </c>
      <c r="BC9" s="246" t="s">
        <v>201</v>
      </c>
      <c r="BD9" s="246" t="s">
        <v>148</v>
      </c>
    </row>
    <row r="10" spans="1:56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Z10" s="246" t="s">
        <v>202</v>
      </c>
      <c r="BA10" s="246" t="s">
        <v>203</v>
      </c>
      <c r="BB10" s="246" t="s">
        <v>196</v>
      </c>
      <c r="BC10" s="246" t="s">
        <v>204</v>
      </c>
      <c r="BD10" s="246" t="s">
        <v>148</v>
      </c>
    </row>
    <row r="11" spans="1:56" s="2" customFormat="1" ht="12" customHeight="1">
      <c r="A11" s="36"/>
      <c r="B11" s="42"/>
      <c r="C11" s="36"/>
      <c r="D11" s="147" t="s">
        <v>18</v>
      </c>
      <c r="E11" s="36"/>
      <c r="F11" s="138" t="s">
        <v>1</v>
      </c>
      <c r="G11" s="36"/>
      <c r="H11" s="36"/>
      <c r="I11" s="147" t="s">
        <v>19</v>
      </c>
      <c r="J11" s="138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Z11" s="246" t="s">
        <v>205</v>
      </c>
      <c r="BA11" s="246" t="s">
        <v>206</v>
      </c>
      <c r="BB11" s="246" t="s">
        <v>196</v>
      </c>
      <c r="BC11" s="246" t="s">
        <v>207</v>
      </c>
      <c r="BD11" s="246" t="s">
        <v>148</v>
      </c>
    </row>
    <row r="12" spans="1:56" s="2" customFormat="1" ht="12" customHeight="1">
      <c r="A12" s="36"/>
      <c r="B12" s="42"/>
      <c r="C12" s="36"/>
      <c r="D12" s="147" t="s">
        <v>20</v>
      </c>
      <c r="E12" s="36"/>
      <c r="F12" s="138" t="s">
        <v>21</v>
      </c>
      <c r="G12" s="36"/>
      <c r="H12" s="36"/>
      <c r="I12" s="147" t="s">
        <v>22</v>
      </c>
      <c r="J12" s="149" t="str">
        <f>'Rekapitulace stavby'!AN8</f>
        <v>6. 2. 2023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Z12" s="246" t="s">
        <v>208</v>
      </c>
      <c r="BA12" s="246" t="s">
        <v>209</v>
      </c>
      <c r="BB12" s="246" t="s">
        <v>175</v>
      </c>
      <c r="BC12" s="246" t="s">
        <v>210</v>
      </c>
      <c r="BD12" s="246" t="s">
        <v>148</v>
      </c>
    </row>
    <row r="13" spans="1:56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Z13" s="246" t="s">
        <v>211</v>
      </c>
      <c r="BA13" s="246" t="s">
        <v>212</v>
      </c>
      <c r="BB13" s="246" t="s">
        <v>196</v>
      </c>
      <c r="BC13" s="246" t="s">
        <v>213</v>
      </c>
      <c r="BD13" s="246" t="s">
        <v>148</v>
      </c>
    </row>
    <row r="14" spans="1:56" s="2" customFormat="1" ht="12" customHeight="1">
      <c r="A14" s="36"/>
      <c r="B14" s="42"/>
      <c r="C14" s="36"/>
      <c r="D14" s="147" t="s">
        <v>24</v>
      </c>
      <c r="E14" s="36"/>
      <c r="F14" s="36"/>
      <c r="G14" s="36"/>
      <c r="H14" s="36"/>
      <c r="I14" s="147" t="s">
        <v>25</v>
      </c>
      <c r="J14" s="138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Z14" s="246" t="s">
        <v>214</v>
      </c>
      <c r="BA14" s="246" t="s">
        <v>215</v>
      </c>
      <c r="BB14" s="246" t="s">
        <v>175</v>
      </c>
      <c r="BC14" s="246" t="s">
        <v>216</v>
      </c>
      <c r="BD14" s="246" t="s">
        <v>148</v>
      </c>
    </row>
    <row r="15" spans="1:56" s="2" customFormat="1" ht="18" customHeight="1">
      <c r="A15" s="36"/>
      <c r="B15" s="42"/>
      <c r="C15" s="36"/>
      <c r="D15" s="36"/>
      <c r="E15" s="138" t="s">
        <v>27</v>
      </c>
      <c r="F15" s="36"/>
      <c r="G15" s="36"/>
      <c r="H15" s="36"/>
      <c r="I15" s="147" t="s">
        <v>28</v>
      </c>
      <c r="J15" s="138" t="s">
        <v>29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Z15" s="246" t="s">
        <v>217</v>
      </c>
      <c r="BA15" s="246" t="s">
        <v>218</v>
      </c>
      <c r="BB15" s="246" t="s">
        <v>175</v>
      </c>
      <c r="BC15" s="246" t="s">
        <v>219</v>
      </c>
      <c r="BD15" s="246" t="s">
        <v>148</v>
      </c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47" t="s">
        <v>30</v>
      </c>
      <c r="E17" s="36"/>
      <c r="F17" s="36"/>
      <c r="G17" s="36"/>
      <c r="H17" s="36"/>
      <c r="I17" s="147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8"/>
      <c r="G18" s="138"/>
      <c r="H18" s="138"/>
      <c r="I18" s="147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47" t="s">
        <v>32</v>
      </c>
      <c r="E20" s="36"/>
      <c r="F20" s="36"/>
      <c r="G20" s="36"/>
      <c r="H20" s="36"/>
      <c r="I20" s="147" t="s">
        <v>25</v>
      </c>
      <c r="J20" s="138" t="s">
        <v>33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38" t="s">
        <v>34</v>
      </c>
      <c r="F21" s="36"/>
      <c r="G21" s="36"/>
      <c r="H21" s="36"/>
      <c r="I21" s="147" t="s">
        <v>28</v>
      </c>
      <c r="J21" s="138" t="s">
        <v>35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47" t="s">
        <v>37</v>
      </c>
      <c r="E23" s="36"/>
      <c r="F23" s="36"/>
      <c r="G23" s="36"/>
      <c r="H23" s="36"/>
      <c r="I23" s="147" t="s">
        <v>25</v>
      </c>
      <c r="J23" s="138" t="s">
        <v>33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38" t="s">
        <v>38</v>
      </c>
      <c r="F24" s="36"/>
      <c r="G24" s="36"/>
      <c r="H24" s="36"/>
      <c r="I24" s="147" t="s">
        <v>28</v>
      </c>
      <c r="J24" s="138" t="s">
        <v>35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47" t="s">
        <v>39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50"/>
      <c r="B27" s="151"/>
      <c r="C27" s="150"/>
      <c r="D27" s="150"/>
      <c r="E27" s="152" t="s">
        <v>1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54"/>
      <c r="E29" s="154"/>
      <c r="F29" s="154"/>
      <c r="G29" s="154"/>
      <c r="H29" s="154"/>
      <c r="I29" s="154"/>
      <c r="J29" s="154"/>
      <c r="K29" s="154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55" t="s">
        <v>40</v>
      </c>
      <c r="E30" s="36"/>
      <c r="F30" s="36"/>
      <c r="G30" s="36"/>
      <c r="H30" s="36"/>
      <c r="I30" s="36"/>
      <c r="J30" s="156">
        <f>ROUND(J123,2)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4"/>
      <c r="E31" s="154"/>
      <c r="F31" s="154"/>
      <c r="G31" s="154"/>
      <c r="H31" s="154"/>
      <c r="I31" s="154"/>
      <c r="J31" s="154"/>
      <c r="K31" s="154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7" t="s">
        <v>42</v>
      </c>
      <c r="G32" s="36"/>
      <c r="H32" s="36"/>
      <c r="I32" s="157" t="s">
        <v>41</v>
      </c>
      <c r="J32" s="157" t="s">
        <v>43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8" t="s">
        <v>44</v>
      </c>
      <c r="E33" s="147" t="s">
        <v>45</v>
      </c>
      <c r="F33" s="159">
        <f>ROUND((SUM(BE123:BE206)),2)</f>
        <v>0</v>
      </c>
      <c r="G33" s="36"/>
      <c r="H33" s="36"/>
      <c r="I33" s="160">
        <v>0.21</v>
      </c>
      <c r="J33" s="159">
        <f>ROUND(((SUM(BE123:BE206))*I33),2)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47" t="s">
        <v>46</v>
      </c>
      <c r="F34" s="159">
        <f>ROUND((SUM(BF123:BF206)),2)</f>
        <v>0</v>
      </c>
      <c r="G34" s="36"/>
      <c r="H34" s="36"/>
      <c r="I34" s="160">
        <v>0.15</v>
      </c>
      <c r="J34" s="159">
        <f>ROUND(((SUM(BF123:BF206))*I34),2)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47" t="s">
        <v>47</v>
      </c>
      <c r="F35" s="159">
        <f>ROUND((SUM(BG123:BG206)),2)</f>
        <v>0</v>
      </c>
      <c r="G35" s="36"/>
      <c r="H35" s="36"/>
      <c r="I35" s="160">
        <v>0.21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47" t="s">
        <v>48</v>
      </c>
      <c r="F36" s="159">
        <f>ROUND((SUM(BH123:BH206)),2)</f>
        <v>0</v>
      </c>
      <c r="G36" s="36"/>
      <c r="H36" s="36"/>
      <c r="I36" s="160">
        <v>0.15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7" t="s">
        <v>49</v>
      </c>
      <c r="F37" s="159">
        <f>ROUND((SUM(BI123:BI206)),2)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61"/>
      <c r="D39" s="162" t="s">
        <v>50</v>
      </c>
      <c r="E39" s="163"/>
      <c r="F39" s="163"/>
      <c r="G39" s="164" t="s">
        <v>51</v>
      </c>
      <c r="H39" s="165" t="s">
        <v>52</v>
      </c>
      <c r="I39" s="163"/>
      <c r="J39" s="166">
        <f>SUM(J30:J37)</f>
        <v>0</v>
      </c>
      <c r="K39" s="167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8" t="s">
        <v>53</v>
      </c>
      <c r="E50" s="169"/>
      <c r="F50" s="169"/>
      <c r="G50" s="168" t="s">
        <v>54</v>
      </c>
      <c r="H50" s="169"/>
      <c r="I50" s="169"/>
      <c r="J50" s="169"/>
      <c r="K50" s="169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0" t="s">
        <v>55</v>
      </c>
      <c r="E61" s="171"/>
      <c r="F61" s="172" t="s">
        <v>56</v>
      </c>
      <c r="G61" s="170" t="s">
        <v>55</v>
      </c>
      <c r="H61" s="171"/>
      <c r="I61" s="171"/>
      <c r="J61" s="173" t="s">
        <v>56</v>
      </c>
      <c r="K61" s="171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8" t="s">
        <v>57</v>
      </c>
      <c r="E65" s="174"/>
      <c r="F65" s="174"/>
      <c r="G65" s="168" t="s">
        <v>58</v>
      </c>
      <c r="H65" s="174"/>
      <c r="I65" s="174"/>
      <c r="J65" s="174"/>
      <c r="K65" s="174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0" t="s">
        <v>55</v>
      </c>
      <c r="E76" s="171"/>
      <c r="F76" s="172" t="s">
        <v>56</v>
      </c>
      <c r="G76" s="170" t="s">
        <v>55</v>
      </c>
      <c r="H76" s="171"/>
      <c r="I76" s="171"/>
      <c r="J76" s="173" t="s">
        <v>56</v>
      </c>
      <c r="K76" s="171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5"/>
      <c r="C77" s="176"/>
      <c r="D77" s="176"/>
      <c r="E77" s="176"/>
      <c r="F77" s="176"/>
      <c r="G77" s="176"/>
      <c r="H77" s="176"/>
      <c r="I77" s="176"/>
      <c r="J77" s="176"/>
      <c r="K77" s="176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7"/>
      <c r="C81" s="178"/>
      <c r="D81" s="178"/>
      <c r="E81" s="178"/>
      <c r="F81" s="178"/>
      <c r="G81" s="178"/>
      <c r="H81" s="178"/>
      <c r="I81" s="178"/>
      <c r="J81" s="178"/>
      <c r="K81" s="178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109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248" t="str">
        <f>E7</f>
        <v>Křtiny - úložiště Dykovy školky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193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SO.01 - Úložiště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k.ú. Křtiny</v>
      </c>
      <c r="G89" s="38"/>
      <c r="H89" s="38"/>
      <c r="I89" s="30" t="s">
        <v>22</v>
      </c>
      <c r="J89" s="77" t="str">
        <f>IF(J12="","",J12)</f>
        <v>6. 2. 2023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Mendelova univerzita v Brně</v>
      </c>
      <c r="G91" s="38"/>
      <c r="H91" s="38"/>
      <c r="I91" s="30" t="s">
        <v>32</v>
      </c>
      <c r="J91" s="34" t="str">
        <f>E21</f>
        <v>Ing. Karel Vaštík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40.05" customHeight="1">
      <c r="A92" s="36"/>
      <c r="B92" s="37"/>
      <c r="C92" s="30" t="s">
        <v>30</v>
      </c>
      <c r="D92" s="38"/>
      <c r="E92" s="38"/>
      <c r="F92" s="25" t="str">
        <f>IF(E18="","",E18)</f>
        <v>Vyplň údaj</v>
      </c>
      <c r="G92" s="38"/>
      <c r="H92" s="38"/>
      <c r="I92" s="30" t="s">
        <v>37</v>
      </c>
      <c r="J92" s="34" t="str">
        <f>E24</f>
        <v>Ing. Karel Vaštík, Lideřovská 14, 696 61 Vnorovy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9" t="s">
        <v>110</v>
      </c>
      <c r="D94" s="180"/>
      <c r="E94" s="180"/>
      <c r="F94" s="180"/>
      <c r="G94" s="180"/>
      <c r="H94" s="180"/>
      <c r="I94" s="180"/>
      <c r="J94" s="181" t="s">
        <v>111</v>
      </c>
      <c r="K94" s="180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82" t="s">
        <v>112</v>
      </c>
      <c r="D96" s="38"/>
      <c r="E96" s="38"/>
      <c r="F96" s="38"/>
      <c r="G96" s="38"/>
      <c r="H96" s="38"/>
      <c r="I96" s="38"/>
      <c r="J96" s="108">
        <f>J123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113</v>
      </c>
    </row>
    <row r="97" spans="1:31" s="9" customFormat="1" ht="24.95" customHeight="1">
      <c r="A97" s="9"/>
      <c r="B97" s="183"/>
      <c r="C97" s="184"/>
      <c r="D97" s="185" t="s">
        <v>220</v>
      </c>
      <c r="E97" s="186"/>
      <c r="F97" s="186"/>
      <c r="G97" s="186"/>
      <c r="H97" s="186"/>
      <c r="I97" s="186"/>
      <c r="J97" s="187">
        <f>J124</f>
        <v>0</v>
      </c>
      <c r="K97" s="184"/>
      <c r="L97" s="18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9"/>
      <c r="C98" s="130"/>
      <c r="D98" s="190" t="s">
        <v>221</v>
      </c>
      <c r="E98" s="191"/>
      <c r="F98" s="191"/>
      <c r="G98" s="191"/>
      <c r="H98" s="191"/>
      <c r="I98" s="191"/>
      <c r="J98" s="192">
        <f>J125</f>
        <v>0</v>
      </c>
      <c r="K98" s="130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9"/>
      <c r="C99" s="130"/>
      <c r="D99" s="190" t="s">
        <v>222</v>
      </c>
      <c r="E99" s="191"/>
      <c r="F99" s="191"/>
      <c r="G99" s="191"/>
      <c r="H99" s="191"/>
      <c r="I99" s="191"/>
      <c r="J99" s="192">
        <f>J163</f>
        <v>0</v>
      </c>
      <c r="K99" s="130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9"/>
      <c r="C100" s="130"/>
      <c r="D100" s="190" t="s">
        <v>223</v>
      </c>
      <c r="E100" s="191"/>
      <c r="F100" s="191"/>
      <c r="G100" s="191"/>
      <c r="H100" s="191"/>
      <c r="I100" s="191"/>
      <c r="J100" s="192">
        <f>J172</f>
        <v>0</v>
      </c>
      <c r="K100" s="130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9"/>
      <c r="C101" s="130"/>
      <c r="D101" s="190" t="s">
        <v>224</v>
      </c>
      <c r="E101" s="191"/>
      <c r="F101" s="191"/>
      <c r="G101" s="191"/>
      <c r="H101" s="191"/>
      <c r="I101" s="191"/>
      <c r="J101" s="192">
        <f>J175</f>
        <v>0</v>
      </c>
      <c r="K101" s="130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9"/>
      <c r="C102" s="130"/>
      <c r="D102" s="190" t="s">
        <v>225</v>
      </c>
      <c r="E102" s="191"/>
      <c r="F102" s="191"/>
      <c r="G102" s="191"/>
      <c r="H102" s="191"/>
      <c r="I102" s="191"/>
      <c r="J102" s="192">
        <f>J196</f>
        <v>0</v>
      </c>
      <c r="K102" s="130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9"/>
      <c r="C103" s="130"/>
      <c r="D103" s="190" t="s">
        <v>226</v>
      </c>
      <c r="E103" s="191"/>
      <c r="F103" s="191"/>
      <c r="G103" s="191"/>
      <c r="H103" s="191"/>
      <c r="I103" s="191"/>
      <c r="J103" s="192">
        <f>J205</f>
        <v>0</v>
      </c>
      <c r="K103" s="130"/>
      <c r="L103" s="19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6"/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5" customHeight="1">
      <c r="A105" s="36"/>
      <c r="B105" s="64"/>
      <c r="C105" s="65"/>
      <c r="D105" s="65"/>
      <c r="E105" s="65"/>
      <c r="F105" s="65"/>
      <c r="G105" s="65"/>
      <c r="H105" s="65"/>
      <c r="I105" s="65"/>
      <c r="J105" s="65"/>
      <c r="K105" s="65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9" spans="1:31" s="2" customFormat="1" ht="6.95" customHeight="1">
      <c r="A109" s="36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24.95" customHeight="1">
      <c r="A110" s="36"/>
      <c r="B110" s="37"/>
      <c r="C110" s="21" t="s">
        <v>117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16</v>
      </c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8"/>
      <c r="D113" s="38"/>
      <c r="E113" s="248" t="str">
        <f>E7</f>
        <v>Křtiny - úložiště Dykovy školky</v>
      </c>
      <c r="F113" s="30"/>
      <c r="G113" s="30"/>
      <c r="H113" s="30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193</v>
      </c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6.5" customHeight="1">
      <c r="A115" s="36"/>
      <c r="B115" s="37"/>
      <c r="C115" s="38"/>
      <c r="D115" s="38"/>
      <c r="E115" s="74" t="str">
        <f>E9</f>
        <v>SO.01 - Úložiště</v>
      </c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20</v>
      </c>
      <c r="D117" s="38"/>
      <c r="E117" s="38"/>
      <c r="F117" s="25" t="str">
        <f>F12</f>
        <v>k.ú. Křtiny</v>
      </c>
      <c r="G117" s="38"/>
      <c r="H117" s="38"/>
      <c r="I117" s="30" t="s">
        <v>22</v>
      </c>
      <c r="J117" s="77" t="str">
        <f>IF(J12="","",J12)</f>
        <v>6. 2. 2023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15" customHeight="1">
      <c r="A119" s="36"/>
      <c r="B119" s="37"/>
      <c r="C119" s="30" t="s">
        <v>24</v>
      </c>
      <c r="D119" s="38"/>
      <c r="E119" s="38"/>
      <c r="F119" s="25" t="str">
        <f>E15</f>
        <v>Mendelova univerzita v Brně</v>
      </c>
      <c r="G119" s="38"/>
      <c r="H119" s="38"/>
      <c r="I119" s="30" t="s">
        <v>32</v>
      </c>
      <c r="J119" s="34" t="str">
        <f>E21</f>
        <v>Ing. Karel Vaštík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40.05" customHeight="1">
      <c r="A120" s="36"/>
      <c r="B120" s="37"/>
      <c r="C120" s="30" t="s">
        <v>30</v>
      </c>
      <c r="D120" s="38"/>
      <c r="E120" s="38"/>
      <c r="F120" s="25" t="str">
        <f>IF(E18="","",E18)</f>
        <v>Vyplň údaj</v>
      </c>
      <c r="G120" s="38"/>
      <c r="H120" s="38"/>
      <c r="I120" s="30" t="s">
        <v>37</v>
      </c>
      <c r="J120" s="34" t="str">
        <f>E24</f>
        <v>Ing. Karel Vaštík, Lideřovská 14, 696 61 Vnorovy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0.3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11" customFormat="1" ht="29.25" customHeight="1">
      <c r="A122" s="194"/>
      <c r="B122" s="195"/>
      <c r="C122" s="196" t="s">
        <v>118</v>
      </c>
      <c r="D122" s="197" t="s">
        <v>65</v>
      </c>
      <c r="E122" s="197" t="s">
        <v>61</v>
      </c>
      <c r="F122" s="197" t="s">
        <v>62</v>
      </c>
      <c r="G122" s="197" t="s">
        <v>119</v>
      </c>
      <c r="H122" s="197" t="s">
        <v>120</v>
      </c>
      <c r="I122" s="197" t="s">
        <v>121</v>
      </c>
      <c r="J122" s="198" t="s">
        <v>111</v>
      </c>
      <c r="K122" s="199" t="s">
        <v>122</v>
      </c>
      <c r="L122" s="200"/>
      <c r="M122" s="98" t="s">
        <v>1</v>
      </c>
      <c r="N122" s="99" t="s">
        <v>44</v>
      </c>
      <c r="O122" s="99" t="s">
        <v>123</v>
      </c>
      <c r="P122" s="99" t="s">
        <v>124</v>
      </c>
      <c r="Q122" s="99" t="s">
        <v>125</v>
      </c>
      <c r="R122" s="99" t="s">
        <v>126</v>
      </c>
      <c r="S122" s="99" t="s">
        <v>127</v>
      </c>
      <c r="T122" s="100" t="s">
        <v>128</v>
      </c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  <c r="AE122" s="194"/>
    </row>
    <row r="123" spans="1:63" s="2" customFormat="1" ht="22.8" customHeight="1">
      <c r="A123" s="36"/>
      <c r="B123" s="37"/>
      <c r="C123" s="105" t="s">
        <v>129</v>
      </c>
      <c r="D123" s="38"/>
      <c r="E123" s="38"/>
      <c r="F123" s="38"/>
      <c r="G123" s="38"/>
      <c r="H123" s="38"/>
      <c r="I123" s="38"/>
      <c r="J123" s="201">
        <f>BK123</f>
        <v>0</v>
      </c>
      <c r="K123" s="38"/>
      <c r="L123" s="42"/>
      <c r="M123" s="101"/>
      <c r="N123" s="202"/>
      <c r="O123" s="102"/>
      <c r="P123" s="203">
        <f>P124</f>
        <v>0</v>
      </c>
      <c r="Q123" s="102"/>
      <c r="R123" s="203">
        <f>R124</f>
        <v>174.0052919</v>
      </c>
      <c r="S123" s="102"/>
      <c r="T123" s="204">
        <f>T124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5" t="s">
        <v>79</v>
      </c>
      <c r="AU123" s="15" t="s">
        <v>113</v>
      </c>
      <c r="BK123" s="205">
        <f>BK124</f>
        <v>0</v>
      </c>
    </row>
    <row r="124" spans="1:63" s="12" customFormat="1" ht="25.9" customHeight="1">
      <c r="A124" s="12"/>
      <c r="B124" s="206"/>
      <c r="C124" s="207"/>
      <c r="D124" s="208" t="s">
        <v>79</v>
      </c>
      <c r="E124" s="209" t="s">
        <v>227</v>
      </c>
      <c r="F124" s="209" t="s">
        <v>228</v>
      </c>
      <c r="G124" s="207"/>
      <c r="H124" s="207"/>
      <c r="I124" s="210"/>
      <c r="J124" s="211">
        <f>BK124</f>
        <v>0</v>
      </c>
      <c r="K124" s="207"/>
      <c r="L124" s="212"/>
      <c r="M124" s="213"/>
      <c r="N124" s="214"/>
      <c r="O124" s="214"/>
      <c r="P124" s="215">
        <f>P125+P163+P172+P175+P196+P205</f>
        <v>0</v>
      </c>
      <c r="Q124" s="214"/>
      <c r="R124" s="215">
        <f>R125+R163+R172+R175+R196+R205</f>
        <v>174.0052919</v>
      </c>
      <c r="S124" s="214"/>
      <c r="T124" s="216">
        <f>T125+T163+T172+T175+T196+T205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7" t="s">
        <v>85</v>
      </c>
      <c r="AT124" s="218" t="s">
        <v>79</v>
      </c>
      <c r="AU124" s="218" t="s">
        <v>80</v>
      </c>
      <c r="AY124" s="217" t="s">
        <v>133</v>
      </c>
      <c r="BK124" s="219">
        <f>BK125+BK163+BK172+BK175+BK196+BK205</f>
        <v>0</v>
      </c>
    </row>
    <row r="125" spans="1:63" s="12" customFormat="1" ht="22.8" customHeight="1">
      <c r="A125" s="12"/>
      <c r="B125" s="206"/>
      <c r="C125" s="207"/>
      <c r="D125" s="208" t="s">
        <v>79</v>
      </c>
      <c r="E125" s="220" t="s">
        <v>85</v>
      </c>
      <c r="F125" s="220" t="s">
        <v>229</v>
      </c>
      <c r="G125" s="207"/>
      <c r="H125" s="207"/>
      <c r="I125" s="210"/>
      <c r="J125" s="221">
        <f>BK125</f>
        <v>0</v>
      </c>
      <c r="K125" s="207"/>
      <c r="L125" s="212"/>
      <c r="M125" s="213"/>
      <c r="N125" s="214"/>
      <c r="O125" s="214"/>
      <c r="P125" s="215">
        <f>SUM(P126:P162)</f>
        <v>0</v>
      </c>
      <c r="Q125" s="214"/>
      <c r="R125" s="215">
        <f>SUM(R126:R162)</f>
        <v>100.1258</v>
      </c>
      <c r="S125" s="214"/>
      <c r="T125" s="216">
        <f>SUM(T126:T162)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7" t="s">
        <v>85</v>
      </c>
      <c r="AT125" s="218" t="s">
        <v>79</v>
      </c>
      <c r="AU125" s="218" t="s">
        <v>85</v>
      </c>
      <c r="AY125" s="217" t="s">
        <v>133</v>
      </c>
      <c r="BK125" s="219">
        <f>SUM(BK126:BK162)</f>
        <v>0</v>
      </c>
    </row>
    <row r="126" spans="1:65" s="2" customFormat="1" ht="21.75" customHeight="1">
      <c r="A126" s="36"/>
      <c r="B126" s="37"/>
      <c r="C126" s="222" t="s">
        <v>85</v>
      </c>
      <c r="D126" s="222" t="s">
        <v>136</v>
      </c>
      <c r="E126" s="223" t="s">
        <v>230</v>
      </c>
      <c r="F126" s="224" t="s">
        <v>231</v>
      </c>
      <c r="G126" s="225" t="s">
        <v>165</v>
      </c>
      <c r="H126" s="226">
        <v>91</v>
      </c>
      <c r="I126" s="227"/>
      <c r="J126" s="228">
        <f>ROUND(I126*H126,2)</f>
        <v>0</v>
      </c>
      <c r="K126" s="229"/>
      <c r="L126" s="42"/>
      <c r="M126" s="230" t="s">
        <v>1</v>
      </c>
      <c r="N126" s="231" t="s">
        <v>45</v>
      </c>
      <c r="O126" s="89"/>
      <c r="P126" s="232">
        <f>O126*H126</f>
        <v>0</v>
      </c>
      <c r="Q126" s="232">
        <v>0</v>
      </c>
      <c r="R126" s="232">
        <f>Q126*H126</f>
        <v>0</v>
      </c>
      <c r="S126" s="232">
        <v>0</v>
      </c>
      <c r="T126" s="233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34" t="s">
        <v>153</v>
      </c>
      <c r="AT126" s="234" t="s">
        <v>136</v>
      </c>
      <c r="AU126" s="234" t="s">
        <v>90</v>
      </c>
      <c r="AY126" s="15" t="s">
        <v>133</v>
      </c>
      <c r="BE126" s="235">
        <f>IF(N126="základní",J126,0)</f>
        <v>0</v>
      </c>
      <c r="BF126" s="235">
        <f>IF(N126="snížená",J126,0)</f>
        <v>0</v>
      </c>
      <c r="BG126" s="235">
        <f>IF(N126="zákl. přenesená",J126,0)</f>
        <v>0</v>
      </c>
      <c r="BH126" s="235">
        <f>IF(N126="sníž. přenesená",J126,0)</f>
        <v>0</v>
      </c>
      <c r="BI126" s="235">
        <f>IF(N126="nulová",J126,0)</f>
        <v>0</v>
      </c>
      <c r="BJ126" s="15" t="s">
        <v>85</v>
      </c>
      <c r="BK126" s="235">
        <f>ROUND(I126*H126,2)</f>
        <v>0</v>
      </c>
      <c r="BL126" s="15" t="s">
        <v>153</v>
      </c>
      <c r="BM126" s="234" t="s">
        <v>232</v>
      </c>
    </row>
    <row r="127" spans="1:51" s="13" customFormat="1" ht="12">
      <c r="A127" s="13"/>
      <c r="B127" s="249"/>
      <c r="C127" s="250"/>
      <c r="D127" s="236" t="s">
        <v>233</v>
      </c>
      <c r="E127" s="251" t="s">
        <v>1</v>
      </c>
      <c r="F127" s="252" t="s">
        <v>234</v>
      </c>
      <c r="G127" s="250"/>
      <c r="H127" s="253">
        <v>91</v>
      </c>
      <c r="I127" s="254"/>
      <c r="J127" s="250"/>
      <c r="K127" s="250"/>
      <c r="L127" s="255"/>
      <c r="M127" s="256"/>
      <c r="N127" s="257"/>
      <c r="O127" s="257"/>
      <c r="P127" s="257"/>
      <c r="Q127" s="257"/>
      <c r="R127" s="257"/>
      <c r="S127" s="257"/>
      <c r="T127" s="25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9" t="s">
        <v>233</v>
      </c>
      <c r="AU127" s="259" t="s">
        <v>90</v>
      </c>
      <c r="AV127" s="13" t="s">
        <v>90</v>
      </c>
      <c r="AW127" s="13" t="s">
        <v>36</v>
      </c>
      <c r="AX127" s="13" t="s">
        <v>85</v>
      </c>
      <c r="AY127" s="259" t="s">
        <v>133</v>
      </c>
    </row>
    <row r="128" spans="1:65" s="2" customFormat="1" ht="21.75" customHeight="1">
      <c r="A128" s="36"/>
      <c r="B128" s="37"/>
      <c r="C128" s="222" t="s">
        <v>90</v>
      </c>
      <c r="D128" s="222" t="s">
        <v>136</v>
      </c>
      <c r="E128" s="223" t="s">
        <v>235</v>
      </c>
      <c r="F128" s="224" t="s">
        <v>236</v>
      </c>
      <c r="G128" s="225" t="s">
        <v>165</v>
      </c>
      <c r="H128" s="226">
        <v>39</v>
      </c>
      <c r="I128" s="227"/>
      <c r="J128" s="228">
        <f>ROUND(I128*H128,2)</f>
        <v>0</v>
      </c>
      <c r="K128" s="229"/>
      <c r="L128" s="42"/>
      <c r="M128" s="230" t="s">
        <v>1</v>
      </c>
      <c r="N128" s="231" t="s">
        <v>45</v>
      </c>
      <c r="O128" s="89"/>
      <c r="P128" s="232">
        <f>O128*H128</f>
        <v>0</v>
      </c>
      <c r="Q128" s="232">
        <v>0</v>
      </c>
      <c r="R128" s="232">
        <f>Q128*H128</f>
        <v>0</v>
      </c>
      <c r="S128" s="232">
        <v>0</v>
      </c>
      <c r="T128" s="233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34" t="s">
        <v>153</v>
      </c>
      <c r="AT128" s="234" t="s">
        <v>136</v>
      </c>
      <c r="AU128" s="234" t="s">
        <v>90</v>
      </c>
      <c r="AY128" s="15" t="s">
        <v>133</v>
      </c>
      <c r="BE128" s="235">
        <f>IF(N128="základní",J128,0)</f>
        <v>0</v>
      </c>
      <c r="BF128" s="235">
        <f>IF(N128="snížená",J128,0)</f>
        <v>0</v>
      </c>
      <c r="BG128" s="235">
        <f>IF(N128="zákl. přenesená",J128,0)</f>
        <v>0</v>
      </c>
      <c r="BH128" s="235">
        <f>IF(N128="sníž. přenesená",J128,0)</f>
        <v>0</v>
      </c>
      <c r="BI128" s="235">
        <f>IF(N128="nulová",J128,0)</f>
        <v>0</v>
      </c>
      <c r="BJ128" s="15" t="s">
        <v>85</v>
      </c>
      <c r="BK128" s="235">
        <f>ROUND(I128*H128,2)</f>
        <v>0</v>
      </c>
      <c r="BL128" s="15" t="s">
        <v>153</v>
      </c>
      <c r="BM128" s="234" t="s">
        <v>237</v>
      </c>
    </row>
    <row r="129" spans="1:51" s="13" customFormat="1" ht="12">
      <c r="A129" s="13"/>
      <c r="B129" s="249"/>
      <c r="C129" s="250"/>
      <c r="D129" s="236" t="s">
        <v>233</v>
      </c>
      <c r="E129" s="251" t="s">
        <v>1</v>
      </c>
      <c r="F129" s="252" t="s">
        <v>238</v>
      </c>
      <c r="G129" s="250"/>
      <c r="H129" s="253">
        <v>39</v>
      </c>
      <c r="I129" s="254"/>
      <c r="J129" s="250"/>
      <c r="K129" s="250"/>
      <c r="L129" s="255"/>
      <c r="M129" s="256"/>
      <c r="N129" s="257"/>
      <c r="O129" s="257"/>
      <c r="P129" s="257"/>
      <c r="Q129" s="257"/>
      <c r="R129" s="257"/>
      <c r="S129" s="257"/>
      <c r="T129" s="25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9" t="s">
        <v>233</v>
      </c>
      <c r="AU129" s="259" t="s">
        <v>90</v>
      </c>
      <c r="AV129" s="13" t="s">
        <v>90</v>
      </c>
      <c r="AW129" s="13" t="s">
        <v>36</v>
      </c>
      <c r="AX129" s="13" t="s">
        <v>85</v>
      </c>
      <c r="AY129" s="259" t="s">
        <v>133</v>
      </c>
    </row>
    <row r="130" spans="1:65" s="2" customFormat="1" ht="24.15" customHeight="1">
      <c r="A130" s="36"/>
      <c r="B130" s="37"/>
      <c r="C130" s="222" t="s">
        <v>148</v>
      </c>
      <c r="D130" s="222" t="s">
        <v>136</v>
      </c>
      <c r="E130" s="223" t="s">
        <v>239</v>
      </c>
      <c r="F130" s="224" t="s">
        <v>240</v>
      </c>
      <c r="G130" s="225" t="s">
        <v>175</v>
      </c>
      <c r="H130" s="226">
        <v>3740</v>
      </c>
      <c r="I130" s="227"/>
      <c r="J130" s="228">
        <f>ROUND(I130*H130,2)</f>
        <v>0</v>
      </c>
      <c r="K130" s="229"/>
      <c r="L130" s="42"/>
      <c r="M130" s="230" t="s">
        <v>1</v>
      </c>
      <c r="N130" s="231" t="s">
        <v>45</v>
      </c>
      <c r="O130" s="89"/>
      <c r="P130" s="232">
        <f>O130*H130</f>
        <v>0</v>
      </c>
      <c r="Q130" s="232">
        <v>0</v>
      </c>
      <c r="R130" s="232">
        <f>Q130*H130</f>
        <v>0</v>
      </c>
      <c r="S130" s="232">
        <v>0</v>
      </c>
      <c r="T130" s="233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34" t="s">
        <v>153</v>
      </c>
      <c r="AT130" s="234" t="s">
        <v>136</v>
      </c>
      <c r="AU130" s="234" t="s">
        <v>90</v>
      </c>
      <c r="AY130" s="15" t="s">
        <v>133</v>
      </c>
      <c r="BE130" s="235">
        <f>IF(N130="základní",J130,0)</f>
        <v>0</v>
      </c>
      <c r="BF130" s="235">
        <f>IF(N130="snížená",J130,0)</f>
        <v>0</v>
      </c>
      <c r="BG130" s="235">
        <f>IF(N130="zákl. přenesená",J130,0)</f>
        <v>0</v>
      </c>
      <c r="BH130" s="235">
        <f>IF(N130="sníž. přenesená",J130,0)</f>
        <v>0</v>
      </c>
      <c r="BI130" s="235">
        <f>IF(N130="nulová",J130,0)</f>
        <v>0</v>
      </c>
      <c r="BJ130" s="15" t="s">
        <v>85</v>
      </c>
      <c r="BK130" s="235">
        <f>ROUND(I130*H130,2)</f>
        <v>0</v>
      </c>
      <c r="BL130" s="15" t="s">
        <v>153</v>
      </c>
      <c r="BM130" s="234" t="s">
        <v>241</v>
      </c>
    </row>
    <row r="131" spans="1:51" s="13" customFormat="1" ht="12">
      <c r="A131" s="13"/>
      <c r="B131" s="249"/>
      <c r="C131" s="250"/>
      <c r="D131" s="236" t="s">
        <v>233</v>
      </c>
      <c r="E131" s="251" t="s">
        <v>1</v>
      </c>
      <c r="F131" s="252" t="s">
        <v>208</v>
      </c>
      <c r="G131" s="250"/>
      <c r="H131" s="253">
        <v>3740</v>
      </c>
      <c r="I131" s="254"/>
      <c r="J131" s="250"/>
      <c r="K131" s="250"/>
      <c r="L131" s="255"/>
      <c r="M131" s="256"/>
      <c r="N131" s="257"/>
      <c r="O131" s="257"/>
      <c r="P131" s="257"/>
      <c r="Q131" s="257"/>
      <c r="R131" s="257"/>
      <c r="S131" s="257"/>
      <c r="T131" s="25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9" t="s">
        <v>233</v>
      </c>
      <c r="AU131" s="259" t="s">
        <v>90</v>
      </c>
      <c r="AV131" s="13" t="s">
        <v>90</v>
      </c>
      <c r="AW131" s="13" t="s">
        <v>36</v>
      </c>
      <c r="AX131" s="13" t="s">
        <v>85</v>
      </c>
      <c r="AY131" s="259" t="s">
        <v>133</v>
      </c>
    </row>
    <row r="132" spans="1:65" s="2" customFormat="1" ht="33" customHeight="1">
      <c r="A132" s="36"/>
      <c r="B132" s="37"/>
      <c r="C132" s="222" t="s">
        <v>153</v>
      </c>
      <c r="D132" s="222" t="s">
        <v>136</v>
      </c>
      <c r="E132" s="223" t="s">
        <v>242</v>
      </c>
      <c r="F132" s="224" t="s">
        <v>243</v>
      </c>
      <c r="G132" s="225" t="s">
        <v>196</v>
      </c>
      <c r="H132" s="226">
        <v>1508.891</v>
      </c>
      <c r="I132" s="227"/>
      <c r="J132" s="228">
        <f>ROUND(I132*H132,2)</f>
        <v>0</v>
      </c>
      <c r="K132" s="229"/>
      <c r="L132" s="42"/>
      <c r="M132" s="230" t="s">
        <v>1</v>
      </c>
      <c r="N132" s="231" t="s">
        <v>45</v>
      </c>
      <c r="O132" s="89"/>
      <c r="P132" s="232">
        <f>O132*H132</f>
        <v>0</v>
      </c>
      <c r="Q132" s="232">
        <v>0</v>
      </c>
      <c r="R132" s="232">
        <f>Q132*H132</f>
        <v>0</v>
      </c>
      <c r="S132" s="232">
        <v>0</v>
      </c>
      <c r="T132" s="233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34" t="s">
        <v>153</v>
      </c>
      <c r="AT132" s="234" t="s">
        <v>136</v>
      </c>
      <c r="AU132" s="234" t="s">
        <v>90</v>
      </c>
      <c r="AY132" s="15" t="s">
        <v>133</v>
      </c>
      <c r="BE132" s="235">
        <f>IF(N132="základní",J132,0)</f>
        <v>0</v>
      </c>
      <c r="BF132" s="235">
        <f>IF(N132="snížená",J132,0)</f>
        <v>0</v>
      </c>
      <c r="BG132" s="235">
        <f>IF(N132="zákl. přenesená",J132,0)</f>
        <v>0</v>
      </c>
      <c r="BH132" s="235">
        <f>IF(N132="sníž. přenesená",J132,0)</f>
        <v>0</v>
      </c>
      <c r="BI132" s="235">
        <f>IF(N132="nulová",J132,0)</f>
        <v>0</v>
      </c>
      <c r="BJ132" s="15" t="s">
        <v>85</v>
      </c>
      <c r="BK132" s="235">
        <f>ROUND(I132*H132,2)</f>
        <v>0</v>
      </c>
      <c r="BL132" s="15" t="s">
        <v>153</v>
      </c>
      <c r="BM132" s="234" t="s">
        <v>244</v>
      </c>
    </row>
    <row r="133" spans="1:51" s="13" customFormat="1" ht="12">
      <c r="A133" s="13"/>
      <c r="B133" s="249"/>
      <c r="C133" s="250"/>
      <c r="D133" s="236" t="s">
        <v>233</v>
      </c>
      <c r="E133" s="251" t="s">
        <v>1</v>
      </c>
      <c r="F133" s="252" t="s">
        <v>202</v>
      </c>
      <c r="G133" s="250"/>
      <c r="H133" s="253">
        <v>1508.891</v>
      </c>
      <c r="I133" s="254"/>
      <c r="J133" s="250"/>
      <c r="K133" s="250"/>
      <c r="L133" s="255"/>
      <c r="M133" s="256"/>
      <c r="N133" s="257"/>
      <c r="O133" s="257"/>
      <c r="P133" s="257"/>
      <c r="Q133" s="257"/>
      <c r="R133" s="257"/>
      <c r="S133" s="257"/>
      <c r="T133" s="25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9" t="s">
        <v>233</v>
      </c>
      <c r="AU133" s="259" t="s">
        <v>90</v>
      </c>
      <c r="AV133" s="13" t="s">
        <v>90</v>
      </c>
      <c r="AW133" s="13" t="s">
        <v>36</v>
      </c>
      <c r="AX133" s="13" t="s">
        <v>85</v>
      </c>
      <c r="AY133" s="259" t="s">
        <v>133</v>
      </c>
    </row>
    <row r="134" spans="1:65" s="2" customFormat="1" ht="24.15" customHeight="1">
      <c r="A134" s="36"/>
      <c r="B134" s="37"/>
      <c r="C134" s="222" t="s">
        <v>132</v>
      </c>
      <c r="D134" s="222" t="s">
        <v>136</v>
      </c>
      <c r="E134" s="223" t="s">
        <v>245</v>
      </c>
      <c r="F134" s="224" t="s">
        <v>246</v>
      </c>
      <c r="G134" s="225" t="s">
        <v>165</v>
      </c>
      <c r="H134" s="226">
        <v>91</v>
      </c>
      <c r="I134" s="227"/>
      <c r="J134" s="228">
        <f>ROUND(I134*H134,2)</f>
        <v>0</v>
      </c>
      <c r="K134" s="229"/>
      <c r="L134" s="42"/>
      <c r="M134" s="230" t="s">
        <v>1</v>
      </c>
      <c r="N134" s="231" t="s">
        <v>45</v>
      </c>
      <c r="O134" s="89"/>
      <c r="P134" s="232">
        <f>O134*H134</f>
        <v>0</v>
      </c>
      <c r="Q134" s="232">
        <v>0</v>
      </c>
      <c r="R134" s="232">
        <f>Q134*H134</f>
        <v>0</v>
      </c>
      <c r="S134" s="232">
        <v>0</v>
      </c>
      <c r="T134" s="233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34" t="s">
        <v>153</v>
      </c>
      <c r="AT134" s="234" t="s">
        <v>136</v>
      </c>
      <c r="AU134" s="234" t="s">
        <v>90</v>
      </c>
      <c r="AY134" s="15" t="s">
        <v>133</v>
      </c>
      <c r="BE134" s="235">
        <f>IF(N134="základní",J134,0)</f>
        <v>0</v>
      </c>
      <c r="BF134" s="235">
        <f>IF(N134="snížená",J134,0)</f>
        <v>0</v>
      </c>
      <c r="BG134" s="235">
        <f>IF(N134="zákl. přenesená",J134,0)</f>
        <v>0</v>
      </c>
      <c r="BH134" s="235">
        <f>IF(N134="sníž. přenesená",J134,0)</f>
        <v>0</v>
      </c>
      <c r="BI134" s="235">
        <f>IF(N134="nulová",J134,0)</f>
        <v>0</v>
      </c>
      <c r="BJ134" s="15" t="s">
        <v>85</v>
      </c>
      <c r="BK134" s="235">
        <f>ROUND(I134*H134,2)</f>
        <v>0</v>
      </c>
      <c r="BL134" s="15" t="s">
        <v>153</v>
      </c>
      <c r="BM134" s="234" t="s">
        <v>247</v>
      </c>
    </row>
    <row r="135" spans="1:65" s="2" customFormat="1" ht="24.15" customHeight="1">
      <c r="A135" s="36"/>
      <c r="B135" s="37"/>
      <c r="C135" s="222" t="s">
        <v>162</v>
      </c>
      <c r="D135" s="222" t="s">
        <v>136</v>
      </c>
      <c r="E135" s="223" t="s">
        <v>248</v>
      </c>
      <c r="F135" s="224" t="s">
        <v>249</v>
      </c>
      <c r="G135" s="225" t="s">
        <v>165</v>
      </c>
      <c r="H135" s="226">
        <v>39</v>
      </c>
      <c r="I135" s="227"/>
      <c r="J135" s="228">
        <f>ROUND(I135*H135,2)</f>
        <v>0</v>
      </c>
      <c r="K135" s="229"/>
      <c r="L135" s="42"/>
      <c r="M135" s="230" t="s">
        <v>1</v>
      </c>
      <c r="N135" s="231" t="s">
        <v>45</v>
      </c>
      <c r="O135" s="89"/>
      <c r="P135" s="232">
        <f>O135*H135</f>
        <v>0</v>
      </c>
      <c r="Q135" s="232">
        <v>0</v>
      </c>
      <c r="R135" s="232">
        <f>Q135*H135</f>
        <v>0</v>
      </c>
      <c r="S135" s="232">
        <v>0</v>
      </c>
      <c r="T135" s="233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34" t="s">
        <v>153</v>
      </c>
      <c r="AT135" s="234" t="s">
        <v>136</v>
      </c>
      <c r="AU135" s="234" t="s">
        <v>90</v>
      </c>
      <c r="AY135" s="15" t="s">
        <v>133</v>
      </c>
      <c r="BE135" s="235">
        <f>IF(N135="základní",J135,0)</f>
        <v>0</v>
      </c>
      <c r="BF135" s="235">
        <f>IF(N135="snížená",J135,0)</f>
        <v>0</v>
      </c>
      <c r="BG135" s="235">
        <f>IF(N135="zákl. přenesená",J135,0)</f>
        <v>0</v>
      </c>
      <c r="BH135" s="235">
        <f>IF(N135="sníž. přenesená",J135,0)</f>
        <v>0</v>
      </c>
      <c r="BI135" s="235">
        <f>IF(N135="nulová",J135,0)</f>
        <v>0</v>
      </c>
      <c r="BJ135" s="15" t="s">
        <v>85</v>
      </c>
      <c r="BK135" s="235">
        <f>ROUND(I135*H135,2)</f>
        <v>0</v>
      </c>
      <c r="BL135" s="15" t="s">
        <v>153</v>
      </c>
      <c r="BM135" s="234" t="s">
        <v>250</v>
      </c>
    </row>
    <row r="136" spans="1:65" s="2" customFormat="1" ht="37.8" customHeight="1">
      <c r="A136" s="36"/>
      <c r="B136" s="37"/>
      <c r="C136" s="222" t="s">
        <v>169</v>
      </c>
      <c r="D136" s="222" t="s">
        <v>136</v>
      </c>
      <c r="E136" s="223" t="s">
        <v>251</v>
      </c>
      <c r="F136" s="224" t="s">
        <v>252</v>
      </c>
      <c r="G136" s="225" t="s">
        <v>196</v>
      </c>
      <c r="H136" s="226">
        <v>561</v>
      </c>
      <c r="I136" s="227"/>
      <c r="J136" s="228">
        <f>ROUND(I136*H136,2)</f>
        <v>0</v>
      </c>
      <c r="K136" s="229"/>
      <c r="L136" s="42"/>
      <c r="M136" s="230" t="s">
        <v>1</v>
      </c>
      <c r="N136" s="231" t="s">
        <v>45</v>
      </c>
      <c r="O136" s="89"/>
      <c r="P136" s="232">
        <f>O136*H136</f>
        <v>0</v>
      </c>
      <c r="Q136" s="232">
        <v>0</v>
      </c>
      <c r="R136" s="232">
        <f>Q136*H136</f>
        <v>0</v>
      </c>
      <c r="S136" s="232">
        <v>0</v>
      </c>
      <c r="T136" s="233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34" t="s">
        <v>153</v>
      </c>
      <c r="AT136" s="234" t="s">
        <v>136</v>
      </c>
      <c r="AU136" s="234" t="s">
        <v>90</v>
      </c>
      <c r="AY136" s="15" t="s">
        <v>133</v>
      </c>
      <c r="BE136" s="235">
        <f>IF(N136="základní",J136,0)</f>
        <v>0</v>
      </c>
      <c r="BF136" s="235">
        <f>IF(N136="snížená",J136,0)</f>
        <v>0</v>
      </c>
      <c r="BG136" s="235">
        <f>IF(N136="zákl. přenesená",J136,0)</f>
        <v>0</v>
      </c>
      <c r="BH136" s="235">
        <f>IF(N136="sníž. přenesená",J136,0)</f>
        <v>0</v>
      </c>
      <c r="BI136" s="235">
        <f>IF(N136="nulová",J136,0)</f>
        <v>0</v>
      </c>
      <c r="BJ136" s="15" t="s">
        <v>85</v>
      </c>
      <c r="BK136" s="235">
        <f>ROUND(I136*H136,2)</f>
        <v>0</v>
      </c>
      <c r="BL136" s="15" t="s">
        <v>153</v>
      </c>
      <c r="BM136" s="234" t="s">
        <v>253</v>
      </c>
    </row>
    <row r="137" spans="1:51" s="13" customFormat="1" ht="12">
      <c r="A137" s="13"/>
      <c r="B137" s="249"/>
      <c r="C137" s="250"/>
      <c r="D137" s="236" t="s">
        <v>233</v>
      </c>
      <c r="E137" s="251" t="s">
        <v>1</v>
      </c>
      <c r="F137" s="252" t="s">
        <v>254</v>
      </c>
      <c r="G137" s="250"/>
      <c r="H137" s="253">
        <v>561</v>
      </c>
      <c r="I137" s="254"/>
      <c r="J137" s="250"/>
      <c r="K137" s="250"/>
      <c r="L137" s="255"/>
      <c r="M137" s="256"/>
      <c r="N137" s="257"/>
      <c r="O137" s="257"/>
      <c r="P137" s="257"/>
      <c r="Q137" s="257"/>
      <c r="R137" s="257"/>
      <c r="S137" s="257"/>
      <c r="T137" s="25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9" t="s">
        <v>233</v>
      </c>
      <c r="AU137" s="259" t="s">
        <v>90</v>
      </c>
      <c r="AV137" s="13" t="s">
        <v>90</v>
      </c>
      <c r="AW137" s="13" t="s">
        <v>36</v>
      </c>
      <c r="AX137" s="13" t="s">
        <v>85</v>
      </c>
      <c r="AY137" s="259" t="s">
        <v>133</v>
      </c>
    </row>
    <row r="138" spans="1:65" s="2" customFormat="1" ht="24.15" customHeight="1">
      <c r="A138" s="36"/>
      <c r="B138" s="37"/>
      <c r="C138" s="222" t="s">
        <v>255</v>
      </c>
      <c r="D138" s="222" t="s">
        <v>136</v>
      </c>
      <c r="E138" s="223" t="s">
        <v>256</v>
      </c>
      <c r="F138" s="224" t="s">
        <v>257</v>
      </c>
      <c r="G138" s="225" t="s">
        <v>165</v>
      </c>
      <c r="H138" s="226">
        <v>91</v>
      </c>
      <c r="I138" s="227"/>
      <c r="J138" s="228">
        <f>ROUND(I138*H138,2)</f>
        <v>0</v>
      </c>
      <c r="K138" s="229"/>
      <c r="L138" s="42"/>
      <c r="M138" s="230" t="s">
        <v>1</v>
      </c>
      <c r="N138" s="231" t="s">
        <v>45</v>
      </c>
      <c r="O138" s="89"/>
      <c r="P138" s="232">
        <f>O138*H138</f>
        <v>0</v>
      </c>
      <c r="Q138" s="232">
        <v>0</v>
      </c>
      <c r="R138" s="232">
        <f>Q138*H138</f>
        <v>0</v>
      </c>
      <c r="S138" s="232">
        <v>0</v>
      </c>
      <c r="T138" s="233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34" t="s">
        <v>153</v>
      </c>
      <c r="AT138" s="234" t="s">
        <v>136</v>
      </c>
      <c r="AU138" s="234" t="s">
        <v>90</v>
      </c>
      <c r="AY138" s="15" t="s">
        <v>133</v>
      </c>
      <c r="BE138" s="235">
        <f>IF(N138="základní",J138,0)</f>
        <v>0</v>
      </c>
      <c r="BF138" s="235">
        <f>IF(N138="snížená",J138,0)</f>
        <v>0</v>
      </c>
      <c r="BG138" s="235">
        <f>IF(N138="zákl. přenesená",J138,0)</f>
        <v>0</v>
      </c>
      <c r="BH138" s="235">
        <f>IF(N138="sníž. přenesená",J138,0)</f>
        <v>0</v>
      </c>
      <c r="BI138" s="235">
        <f>IF(N138="nulová",J138,0)</f>
        <v>0</v>
      </c>
      <c r="BJ138" s="15" t="s">
        <v>85</v>
      </c>
      <c r="BK138" s="235">
        <f>ROUND(I138*H138,2)</f>
        <v>0</v>
      </c>
      <c r="BL138" s="15" t="s">
        <v>153</v>
      </c>
      <c r="BM138" s="234" t="s">
        <v>258</v>
      </c>
    </row>
    <row r="139" spans="1:65" s="2" customFormat="1" ht="24.15" customHeight="1">
      <c r="A139" s="36"/>
      <c r="B139" s="37"/>
      <c r="C139" s="222" t="s">
        <v>259</v>
      </c>
      <c r="D139" s="222" t="s">
        <v>136</v>
      </c>
      <c r="E139" s="223" t="s">
        <v>260</v>
      </c>
      <c r="F139" s="224" t="s">
        <v>261</v>
      </c>
      <c r="G139" s="225" t="s">
        <v>165</v>
      </c>
      <c r="H139" s="226">
        <v>39</v>
      </c>
      <c r="I139" s="227"/>
      <c r="J139" s="228">
        <f>ROUND(I139*H139,2)</f>
        <v>0</v>
      </c>
      <c r="K139" s="229"/>
      <c r="L139" s="42"/>
      <c r="M139" s="230" t="s">
        <v>1</v>
      </c>
      <c r="N139" s="231" t="s">
        <v>45</v>
      </c>
      <c r="O139" s="89"/>
      <c r="P139" s="232">
        <f>O139*H139</f>
        <v>0</v>
      </c>
      <c r="Q139" s="232">
        <v>0</v>
      </c>
      <c r="R139" s="232">
        <f>Q139*H139</f>
        <v>0</v>
      </c>
      <c r="S139" s="232">
        <v>0</v>
      </c>
      <c r="T139" s="233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34" t="s">
        <v>153</v>
      </c>
      <c r="AT139" s="234" t="s">
        <v>136</v>
      </c>
      <c r="AU139" s="234" t="s">
        <v>90</v>
      </c>
      <c r="AY139" s="15" t="s">
        <v>133</v>
      </c>
      <c r="BE139" s="235">
        <f>IF(N139="základní",J139,0)</f>
        <v>0</v>
      </c>
      <c r="BF139" s="235">
        <f>IF(N139="snížená",J139,0)</f>
        <v>0</v>
      </c>
      <c r="BG139" s="235">
        <f>IF(N139="zákl. přenesená",J139,0)</f>
        <v>0</v>
      </c>
      <c r="BH139" s="235">
        <f>IF(N139="sníž. přenesená",J139,0)</f>
        <v>0</v>
      </c>
      <c r="BI139" s="235">
        <f>IF(N139="nulová",J139,0)</f>
        <v>0</v>
      </c>
      <c r="BJ139" s="15" t="s">
        <v>85</v>
      </c>
      <c r="BK139" s="235">
        <f>ROUND(I139*H139,2)</f>
        <v>0</v>
      </c>
      <c r="BL139" s="15" t="s">
        <v>153</v>
      </c>
      <c r="BM139" s="234" t="s">
        <v>262</v>
      </c>
    </row>
    <row r="140" spans="1:65" s="2" customFormat="1" ht="37.8" customHeight="1">
      <c r="A140" s="36"/>
      <c r="B140" s="37"/>
      <c r="C140" s="222" t="s">
        <v>263</v>
      </c>
      <c r="D140" s="222" t="s">
        <v>136</v>
      </c>
      <c r="E140" s="223" t="s">
        <v>264</v>
      </c>
      <c r="F140" s="224" t="s">
        <v>265</v>
      </c>
      <c r="G140" s="225" t="s">
        <v>196</v>
      </c>
      <c r="H140" s="226">
        <v>361.946</v>
      </c>
      <c r="I140" s="227"/>
      <c r="J140" s="228">
        <f>ROUND(I140*H140,2)</f>
        <v>0</v>
      </c>
      <c r="K140" s="229"/>
      <c r="L140" s="42"/>
      <c r="M140" s="230" t="s">
        <v>1</v>
      </c>
      <c r="N140" s="231" t="s">
        <v>45</v>
      </c>
      <c r="O140" s="89"/>
      <c r="P140" s="232">
        <f>O140*H140</f>
        <v>0</v>
      </c>
      <c r="Q140" s="232">
        <v>0</v>
      </c>
      <c r="R140" s="232">
        <f>Q140*H140</f>
        <v>0</v>
      </c>
      <c r="S140" s="232">
        <v>0</v>
      </c>
      <c r="T140" s="233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34" t="s">
        <v>153</v>
      </c>
      <c r="AT140" s="234" t="s">
        <v>136</v>
      </c>
      <c r="AU140" s="234" t="s">
        <v>90</v>
      </c>
      <c r="AY140" s="15" t="s">
        <v>133</v>
      </c>
      <c r="BE140" s="235">
        <f>IF(N140="základní",J140,0)</f>
        <v>0</v>
      </c>
      <c r="BF140" s="235">
        <f>IF(N140="snížená",J140,0)</f>
        <v>0</v>
      </c>
      <c r="BG140" s="235">
        <f>IF(N140="zákl. přenesená",J140,0)</f>
        <v>0</v>
      </c>
      <c r="BH140" s="235">
        <f>IF(N140="sníž. přenesená",J140,0)</f>
        <v>0</v>
      </c>
      <c r="BI140" s="235">
        <f>IF(N140="nulová",J140,0)</f>
        <v>0</v>
      </c>
      <c r="BJ140" s="15" t="s">
        <v>85</v>
      </c>
      <c r="BK140" s="235">
        <f>ROUND(I140*H140,2)</f>
        <v>0</v>
      </c>
      <c r="BL140" s="15" t="s">
        <v>153</v>
      </c>
      <c r="BM140" s="234" t="s">
        <v>266</v>
      </c>
    </row>
    <row r="141" spans="1:51" s="13" customFormat="1" ht="12">
      <c r="A141" s="13"/>
      <c r="B141" s="249"/>
      <c r="C141" s="250"/>
      <c r="D141" s="236" t="s">
        <v>233</v>
      </c>
      <c r="E141" s="251" t="s">
        <v>1</v>
      </c>
      <c r="F141" s="252" t="s">
        <v>211</v>
      </c>
      <c r="G141" s="250"/>
      <c r="H141" s="253">
        <v>361.946</v>
      </c>
      <c r="I141" s="254"/>
      <c r="J141" s="250"/>
      <c r="K141" s="250"/>
      <c r="L141" s="255"/>
      <c r="M141" s="256"/>
      <c r="N141" s="257"/>
      <c r="O141" s="257"/>
      <c r="P141" s="257"/>
      <c r="Q141" s="257"/>
      <c r="R141" s="257"/>
      <c r="S141" s="257"/>
      <c r="T141" s="25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9" t="s">
        <v>233</v>
      </c>
      <c r="AU141" s="259" t="s">
        <v>90</v>
      </c>
      <c r="AV141" s="13" t="s">
        <v>90</v>
      </c>
      <c r="AW141" s="13" t="s">
        <v>36</v>
      </c>
      <c r="AX141" s="13" t="s">
        <v>85</v>
      </c>
      <c r="AY141" s="259" t="s">
        <v>133</v>
      </c>
    </row>
    <row r="142" spans="1:65" s="2" customFormat="1" ht="37.8" customHeight="1">
      <c r="A142" s="36"/>
      <c r="B142" s="37"/>
      <c r="C142" s="222" t="s">
        <v>267</v>
      </c>
      <c r="D142" s="222" t="s">
        <v>136</v>
      </c>
      <c r="E142" s="223" t="s">
        <v>268</v>
      </c>
      <c r="F142" s="224" t="s">
        <v>269</v>
      </c>
      <c r="G142" s="225" t="s">
        <v>196</v>
      </c>
      <c r="H142" s="226">
        <v>3619.46</v>
      </c>
      <c r="I142" s="227"/>
      <c r="J142" s="228">
        <f>ROUND(I142*H142,2)</f>
        <v>0</v>
      </c>
      <c r="K142" s="229"/>
      <c r="L142" s="42"/>
      <c r="M142" s="230" t="s">
        <v>1</v>
      </c>
      <c r="N142" s="231" t="s">
        <v>45</v>
      </c>
      <c r="O142" s="89"/>
      <c r="P142" s="232">
        <f>O142*H142</f>
        <v>0</v>
      </c>
      <c r="Q142" s="232">
        <v>0</v>
      </c>
      <c r="R142" s="232">
        <f>Q142*H142</f>
        <v>0</v>
      </c>
      <c r="S142" s="232">
        <v>0</v>
      </c>
      <c r="T142" s="233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34" t="s">
        <v>153</v>
      </c>
      <c r="AT142" s="234" t="s">
        <v>136</v>
      </c>
      <c r="AU142" s="234" t="s">
        <v>90</v>
      </c>
      <c r="AY142" s="15" t="s">
        <v>133</v>
      </c>
      <c r="BE142" s="235">
        <f>IF(N142="základní",J142,0)</f>
        <v>0</v>
      </c>
      <c r="BF142" s="235">
        <f>IF(N142="snížená",J142,0)</f>
        <v>0</v>
      </c>
      <c r="BG142" s="235">
        <f>IF(N142="zákl. přenesená",J142,0)</f>
        <v>0</v>
      </c>
      <c r="BH142" s="235">
        <f>IF(N142="sníž. přenesená",J142,0)</f>
        <v>0</v>
      </c>
      <c r="BI142" s="235">
        <f>IF(N142="nulová",J142,0)</f>
        <v>0</v>
      </c>
      <c r="BJ142" s="15" t="s">
        <v>85</v>
      </c>
      <c r="BK142" s="235">
        <f>ROUND(I142*H142,2)</f>
        <v>0</v>
      </c>
      <c r="BL142" s="15" t="s">
        <v>153</v>
      </c>
      <c r="BM142" s="234" t="s">
        <v>270</v>
      </c>
    </row>
    <row r="143" spans="1:51" s="13" customFormat="1" ht="12">
      <c r="A143" s="13"/>
      <c r="B143" s="249"/>
      <c r="C143" s="250"/>
      <c r="D143" s="236" t="s">
        <v>233</v>
      </c>
      <c r="E143" s="251" t="s">
        <v>1</v>
      </c>
      <c r="F143" s="252" t="s">
        <v>211</v>
      </c>
      <c r="G143" s="250"/>
      <c r="H143" s="253">
        <v>361.946</v>
      </c>
      <c r="I143" s="254"/>
      <c r="J143" s="250"/>
      <c r="K143" s="250"/>
      <c r="L143" s="255"/>
      <c r="M143" s="256"/>
      <c r="N143" s="257"/>
      <c r="O143" s="257"/>
      <c r="P143" s="257"/>
      <c r="Q143" s="257"/>
      <c r="R143" s="257"/>
      <c r="S143" s="257"/>
      <c r="T143" s="25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9" t="s">
        <v>233</v>
      </c>
      <c r="AU143" s="259" t="s">
        <v>90</v>
      </c>
      <c r="AV143" s="13" t="s">
        <v>90</v>
      </c>
      <c r="AW143" s="13" t="s">
        <v>36</v>
      </c>
      <c r="AX143" s="13" t="s">
        <v>85</v>
      </c>
      <c r="AY143" s="259" t="s">
        <v>133</v>
      </c>
    </row>
    <row r="144" spans="1:51" s="13" customFormat="1" ht="12">
      <c r="A144" s="13"/>
      <c r="B144" s="249"/>
      <c r="C144" s="250"/>
      <c r="D144" s="236" t="s">
        <v>233</v>
      </c>
      <c r="E144" s="250"/>
      <c r="F144" s="252" t="s">
        <v>271</v>
      </c>
      <c r="G144" s="250"/>
      <c r="H144" s="253">
        <v>3619.46</v>
      </c>
      <c r="I144" s="254"/>
      <c r="J144" s="250"/>
      <c r="K144" s="250"/>
      <c r="L144" s="255"/>
      <c r="M144" s="256"/>
      <c r="N144" s="257"/>
      <c r="O144" s="257"/>
      <c r="P144" s="257"/>
      <c r="Q144" s="257"/>
      <c r="R144" s="257"/>
      <c r="S144" s="257"/>
      <c r="T144" s="25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9" t="s">
        <v>233</v>
      </c>
      <c r="AU144" s="259" t="s">
        <v>90</v>
      </c>
      <c r="AV144" s="13" t="s">
        <v>90</v>
      </c>
      <c r="AW144" s="13" t="s">
        <v>4</v>
      </c>
      <c r="AX144" s="13" t="s">
        <v>85</v>
      </c>
      <c r="AY144" s="259" t="s">
        <v>133</v>
      </c>
    </row>
    <row r="145" spans="1:65" s="2" customFormat="1" ht="24.15" customHeight="1">
      <c r="A145" s="36"/>
      <c r="B145" s="37"/>
      <c r="C145" s="222" t="s">
        <v>272</v>
      </c>
      <c r="D145" s="222" t="s">
        <v>136</v>
      </c>
      <c r="E145" s="223" t="s">
        <v>273</v>
      </c>
      <c r="F145" s="224" t="s">
        <v>274</v>
      </c>
      <c r="G145" s="225" t="s">
        <v>196</v>
      </c>
      <c r="H145" s="226">
        <v>1146.945</v>
      </c>
      <c r="I145" s="227"/>
      <c r="J145" s="228">
        <f>ROUND(I145*H145,2)</f>
        <v>0</v>
      </c>
      <c r="K145" s="229"/>
      <c r="L145" s="42"/>
      <c r="M145" s="230" t="s">
        <v>1</v>
      </c>
      <c r="N145" s="231" t="s">
        <v>45</v>
      </c>
      <c r="O145" s="89"/>
      <c r="P145" s="232">
        <f>O145*H145</f>
        <v>0</v>
      </c>
      <c r="Q145" s="232">
        <v>0</v>
      </c>
      <c r="R145" s="232">
        <f>Q145*H145</f>
        <v>0</v>
      </c>
      <c r="S145" s="232">
        <v>0</v>
      </c>
      <c r="T145" s="233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34" t="s">
        <v>153</v>
      </c>
      <c r="AT145" s="234" t="s">
        <v>136</v>
      </c>
      <c r="AU145" s="234" t="s">
        <v>90</v>
      </c>
      <c r="AY145" s="15" t="s">
        <v>133</v>
      </c>
      <c r="BE145" s="235">
        <f>IF(N145="základní",J145,0)</f>
        <v>0</v>
      </c>
      <c r="BF145" s="235">
        <f>IF(N145="snížená",J145,0)</f>
        <v>0</v>
      </c>
      <c r="BG145" s="235">
        <f>IF(N145="zákl. přenesená",J145,0)</f>
        <v>0</v>
      </c>
      <c r="BH145" s="235">
        <f>IF(N145="sníž. přenesená",J145,0)</f>
        <v>0</v>
      </c>
      <c r="BI145" s="235">
        <f>IF(N145="nulová",J145,0)</f>
        <v>0</v>
      </c>
      <c r="BJ145" s="15" t="s">
        <v>85</v>
      </c>
      <c r="BK145" s="235">
        <f>ROUND(I145*H145,2)</f>
        <v>0</v>
      </c>
      <c r="BL145" s="15" t="s">
        <v>153</v>
      </c>
      <c r="BM145" s="234" t="s">
        <v>275</v>
      </c>
    </row>
    <row r="146" spans="1:51" s="13" customFormat="1" ht="12">
      <c r="A146" s="13"/>
      <c r="B146" s="249"/>
      <c r="C146" s="250"/>
      <c r="D146" s="236" t="s">
        <v>233</v>
      </c>
      <c r="E146" s="251" t="s">
        <v>1</v>
      </c>
      <c r="F146" s="252" t="s">
        <v>205</v>
      </c>
      <c r="G146" s="250"/>
      <c r="H146" s="253">
        <v>1146.945</v>
      </c>
      <c r="I146" s="254"/>
      <c r="J146" s="250"/>
      <c r="K146" s="250"/>
      <c r="L146" s="255"/>
      <c r="M146" s="256"/>
      <c r="N146" s="257"/>
      <c r="O146" s="257"/>
      <c r="P146" s="257"/>
      <c r="Q146" s="257"/>
      <c r="R146" s="257"/>
      <c r="S146" s="257"/>
      <c r="T146" s="25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9" t="s">
        <v>233</v>
      </c>
      <c r="AU146" s="259" t="s">
        <v>90</v>
      </c>
      <c r="AV146" s="13" t="s">
        <v>90</v>
      </c>
      <c r="AW146" s="13" t="s">
        <v>36</v>
      </c>
      <c r="AX146" s="13" t="s">
        <v>85</v>
      </c>
      <c r="AY146" s="259" t="s">
        <v>133</v>
      </c>
    </row>
    <row r="147" spans="1:65" s="2" customFormat="1" ht="16.5" customHeight="1">
      <c r="A147" s="36"/>
      <c r="B147" s="37"/>
      <c r="C147" s="222" t="s">
        <v>276</v>
      </c>
      <c r="D147" s="222" t="s">
        <v>136</v>
      </c>
      <c r="E147" s="223" t="s">
        <v>277</v>
      </c>
      <c r="F147" s="224" t="s">
        <v>278</v>
      </c>
      <c r="G147" s="225" t="s">
        <v>196</v>
      </c>
      <c r="H147" s="226">
        <v>361.946</v>
      </c>
      <c r="I147" s="227"/>
      <c r="J147" s="228">
        <f>ROUND(I147*H147,2)</f>
        <v>0</v>
      </c>
      <c r="K147" s="229"/>
      <c r="L147" s="42"/>
      <c r="M147" s="230" t="s">
        <v>1</v>
      </c>
      <c r="N147" s="231" t="s">
        <v>45</v>
      </c>
      <c r="O147" s="89"/>
      <c r="P147" s="232">
        <f>O147*H147</f>
        <v>0</v>
      </c>
      <c r="Q147" s="232">
        <v>0</v>
      </c>
      <c r="R147" s="232">
        <f>Q147*H147</f>
        <v>0</v>
      </c>
      <c r="S147" s="232">
        <v>0</v>
      </c>
      <c r="T147" s="233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34" t="s">
        <v>153</v>
      </c>
      <c r="AT147" s="234" t="s">
        <v>136</v>
      </c>
      <c r="AU147" s="234" t="s">
        <v>90</v>
      </c>
      <c r="AY147" s="15" t="s">
        <v>133</v>
      </c>
      <c r="BE147" s="235">
        <f>IF(N147="základní",J147,0)</f>
        <v>0</v>
      </c>
      <c r="BF147" s="235">
        <f>IF(N147="snížená",J147,0)</f>
        <v>0</v>
      </c>
      <c r="BG147" s="235">
        <f>IF(N147="zákl. přenesená",J147,0)</f>
        <v>0</v>
      </c>
      <c r="BH147" s="235">
        <f>IF(N147="sníž. přenesená",J147,0)</f>
        <v>0</v>
      </c>
      <c r="BI147" s="235">
        <f>IF(N147="nulová",J147,0)</f>
        <v>0</v>
      </c>
      <c r="BJ147" s="15" t="s">
        <v>85</v>
      </c>
      <c r="BK147" s="235">
        <f>ROUND(I147*H147,2)</f>
        <v>0</v>
      </c>
      <c r="BL147" s="15" t="s">
        <v>153</v>
      </c>
      <c r="BM147" s="234" t="s">
        <v>279</v>
      </c>
    </row>
    <row r="148" spans="1:51" s="13" customFormat="1" ht="12">
      <c r="A148" s="13"/>
      <c r="B148" s="249"/>
      <c r="C148" s="250"/>
      <c r="D148" s="236" t="s">
        <v>233</v>
      </c>
      <c r="E148" s="251" t="s">
        <v>1</v>
      </c>
      <c r="F148" s="252" t="s">
        <v>211</v>
      </c>
      <c r="G148" s="250"/>
      <c r="H148" s="253">
        <v>361.946</v>
      </c>
      <c r="I148" s="254"/>
      <c r="J148" s="250"/>
      <c r="K148" s="250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233</v>
      </c>
      <c r="AU148" s="259" t="s">
        <v>90</v>
      </c>
      <c r="AV148" s="13" t="s">
        <v>90</v>
      </c>
      <c r="AW148" s="13" t="s">
        <v>36</v>
      </c>
      <c r="AX148" s="13" t="s">
        <v>85</v>
      </c>
      <c r="AY148" s="259" t="s">
        <v>133</v>
      </c>
    </row>
    <row r="149" spans="1:65" s="2" customFormat="1" ht="16.5" customHeight="1">
      <c r="A149" s="36"/>
      <c r="B149" s="37"/>
      <c r="C149" s="222" t="s">
        <v>280</v>
      </c>
      <c r="D149" s="222" t="s">
        <v>136</v>
      </c>
      <c r="E149" s="223" t="s">
        <v>281</v>
      </c>
      <c r="F149" s="224" t="s">
        <v>282</v>
      </c>
      <c r="G149" s="225" t="s">
        <v>191</v>
      </c>
      <c r="H149" s="226">
        <v>123</v>
      </c>
      <c r="I149" s="227"/>
      <c r="J149" s="228">
        <f>ROUND(I149*H149,2)</f>
        <v>0</v>
      </c>
      <c r="K149" s="229"/>
      <c r="L149" s="42"/>
      <c r="M149" s="230" t="s">
        <v>1</v>
      </c>
      <c r="N149" s="231" t="s">
        <v>45</v>
      </c>
      <c r="O149" s="89"/>
      <c r="P149" s="232">
        <f>O149*H149</f>
        <v>0</v>
      </c>
      <c r="Q149" s="232">
        <v>0</v>
      </c>
      <c r="R149" s="232">
        <f>Q149*H149</f>
        <v>0</v>
      </c>
      <c r="S149" s="232">
        <v>0</v>
      </c>
      <c r="T149" s="233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34" t="s">
        <v>153</v>
      </c>
      <c r="AT149" s="234" t="s">
        <v>136</v>
      </c>
      <c r="AU149" s="234" t="s">
        <v>90</v>
      </c>
      <c r="AY149" s="15" t="s">
        <v>133</v>
      </c>
      <c r="BE149" s="235">
        <f>IF(N149="základní",J149,0)</f>
        <v>0</v>
      </c>
      <c r="BF149" s="235">
        <f>IF(N149="snížená",J149,0)</f>
        <v>0</v>
      </c>
      <c r="BG149" s="235">
        <f>IF(N149="zákl. přenesená",J149,0)</f>
        <v>0</v>
      </c>
      <c r="BH149" s="235">
        <f>IF(N149="sníž. přenesená",J149,0)</f>
        <v>0</v>
      </c>
      <c r="BI149" s="235">
        <f>IF(N149="nulová",J149,0)</f>
        <v>0</v>
      </c>
      <c r="BJ149" s="15" t="s">
        <v>85</v>
      </c>
      <c r="BK149" s="235">
        <f>ROUND(I149*H149,2)</f>
        <v>0</v>
      </c>
      <c r="BL149" s="15" t="s">
        <v>153</v>
      </c>
      <c r="BM149" s="234" t="s">
        <v>283</v>
      </c>
    </row>
    <row r="150" spans="1:51" s="13" customFormat="1" ht="12">
      <c r="A150" s="13"/>
      <c r="B150" s="249"/>
      <c r="C150" s="250"/>
      <c r="D150" s="236" t="s">
        <v>233</v>
      </c>
      <c r="E150" s="251" t="s">
        <v>1</v>
      </c>
      <c r="F150" s="252" t="s">
        <v>189</v>
      </c>
      <c r="G150" s="250"/>
      <c r="H150" s="253">
        <v>123</v>
      </c>
      <c r="I150" s="254"/>
      <c r="J150" s="250"/>
      <c r="K150" s="250"/>
      <c r="L150" s="255"/>
      <c r="M150" s="256"/>
      <c r="N150" s="257"/>
      <c r="O150" s="257"/>
      <c r="P150" s="257"/>
      <c r="Q150" s="257"/>
      <c r="R150" s="257"/>
      <c r="S150" s="257"/>
      <c r="T150" s="25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9" t="s">
        <v>233</v>
      </c>
      <c r="AU150" s="259" t="s">
        <v>90</v>
      </c>
      <c r="AV150" s="13" t="s">
        <v>90</v>
      </c>
      <c r="AW150" s="13" t="s">
        <v>36</v>
      </c>
      <c r="AX150" s="13" t="s">
        <v>85</v>
      </c>
      <c r="AY150" s="259" t="s">
        <v>133</v>
      </c>
    </row>
    <row r="151" spans="1:65" s="2" customFormat="1" ht="16.5" customHeight="1">
      <c r="A151" s="36"/>
      <c r="B151" s="37"/>
      <c r="C151" s="260" t="s">
        <v>8</v>
      </c>
      <c r="D151" s="260" t="s">
        <v>284</v>
      </c>
      <c r="E151" s="261" t="s">
        <v>285</v>
      </c>
      <c r="F151" s="262" t="s">
        <v>286</v>
      </c>
      <c r="G151" s="263" t="s">
        <v>287</v>
      </c>
      <c r="H151" s="264">
        <v>100.117</v>
      </c>
      <c r="I151" s="265"/>
      <c r="J151" s="266">
        <f>ROUND(I151*H151,2)</f>
        <v>0</v>
      </c>
      <c r="K151" s="267"/>
      <c r="L151" s="268"/>
      <c r="M151" s="269" t="s">
        <v>1</v>
      </c>
      <c r="N151" s="270" t="s">
        <v>45</v>
      </c>
      <c r="O151" s="89"/>
      <c r="P151" s="232">
        <f>O151*H151</f>
        <v>0</v>
      </c>
      <c r="Q151" s="232">
        <v>1</v>
      </c>
      <c r="R151" s="232">
        <f>Q151*H151</f>
        <v>100.117</v>
      </c>
      <c r="S151" s="232">
        <v>0</v>
      </c>
      <c r="T151" s="233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34" t="s">
        <v>255</v>
      </c>
      <c r="AT151" s="234" t="s">
        <v>284</v>
      </c>
      <c r="AU151" s="234" t="s">
        <v>90</v>
      </c>
      <c r="AY151" s="15" t="s">
        <v>133</v>
      </c>
      <c r="BE151" s="235">
        <f>IF(N151="základní",J151,0)</f>
        <v>0</v>
      </c>
      <c r="BF151" s="235">
        <f>IF(N151="snížená",J151,0)</f>
        <v>0</v>
      </c>
      <c r="BG151" s="235">
        <f>IF(N151="zákl. přenesená",J151,0)</f>
        <v>0</v>
      </c>
      <c r="BH151" s="235">
        <f>IF(N151="sníž. přenesená",J151,0)</f>
        <v>0</v>
      </c>
      <c r="BI151" s="235">
        <f>IF(N151="nulová",J151,0)</f>
        <v>0</v>
      </c>
      <c r="BJ151" s="15" t="s">
        <v>85</v>
      </c>
      <c r="BK151" s="235">
        <f>ROUND(I151*H151,2)</f>
        <v>0</v>
      </c>
      <c r="BL151" s="15" t="s">
        <v>153</v>
      </c>
      <c r="BM151" s="234" t="s">
        <v>288</v>
      </c>
    </row>
    <row r="152" spans="1:51" s="13" customFormat="1" ht="12">
      <c r="A152" s="13"/>
      <c r="B152" s="249"/>
      <c r="C152" s="250"/>
      <c r="D152" s="236" t="s">
        <v>233</v>
      </c>
      <c r="E152" s="251" t="s">
        <v>1</v>
      </c>
      <c r="F152" s="252" t="s">
        <v>289</v>
      </c>
      <c r="G152" s="250"/>
      <c r="H152" s="253">
        <v>100.117</v>
      </c>
      <c r="I152" s="254"/>
      <c r="J152" s="250"/>
      <c r="K152" s="250"/>
      <c r="L152" s="255"/>
      <c r="M152" s="256"/>
      <c r="N152" s="257"/>
      <c r="O152" s="257"/>
      <c r="P152" s="257"/>
      <c r="Q152" s="257"/>
      <c r="R152" s="257"/>
      <c r="S152" s="257"/>
      <c r="T152" s="25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9" t="s">
        <v>233</v>
      </c>
      <c r="AU152" s="259" t="s">
        <v>90</v>
      </c>
      <c r="AV152" s="13" t="s">
        <v>90</v>
      </c>
      <c r="AW152" s="13" t="s">
        <v>36</v>
      </c>
      <c r="AX152" s="13" t="s">
        <v>85</v>
      </c>
      <c r="AY152" s="259" t="s">
        <v>133</v>
      </c>
    </row>
    <row r="153" spans="1:65" s="2" customFormat="1" ht="24.15" customHeight="1">
      <c r="A153" s="36"/>
      <c r="B153" s="37"/>
      <c r="C153" s="222" t="s">
        <v>290</v>
      </c>
      <c r="D153" s="222" t="s">
        <v>136</v>
      </c>
      <c r="E153" s="223" t="s">
        <v>291</v>
      </c>
      <c r="F153" s="224" t="s">
        <v>292</v>
      </c>
      <c r="G153" s="225" t="s">
        <v>175</v>
      </c>
      <c r="H153" s="226">
        <v>4332.183</v>
      </c>
      <c r="I153" s="227"/>
      <c r="J153" s="228">
        <f>ROUND(I153*H153,2)</f>
        <v>0</v>
      </c>
      <c r="K153" s="229"/>
      <c r="L153" s="42"/>
      <c r="M153" s="230" t="s">
        <v>1</v>
      </c>
      <c r="N153" s="231" t="s">
        <v>45</v>
      </c>
      <c r="O153" s="89"/>
      <c r="P153" s="232">
        <f>O153*H153</f>
        <v>0</v>
      </c>
      <c r="Q153" s="232">
        <v>0</v>
      </c>
      <c r="R153" s="232">
        <f>Q153*H153</f>
        <v>0</v>
      </c>
      <c r="S153" s="232">
        <v>0</v>
      </c>
      <c r="T153" s="233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34" t="s">
        <v>153</v>
      </c>
      <c r="AT153" s="234" t="s">
        <v>136</v>
      </c>
      <c r="AU153" s="234" t="s">
        <v>90</v>
      </c>
      <c r="AY153" s="15" t="s">
        <v>133</v>
      </c>
      <c r="BE153" s="235">
        <f>IF(N153="základní",J153,0)</f>
        <v>0</v>
      </c>
      <c r="BF153" s="235">
        <f>IF(N153="snížená",J153,0)</f>
        <v>0</v>
      </c>
      <c r="BG153" s="235">
        <f>IF(N153="zákl. přenesená",J153,0)</f>
        <v>0</v>
      </c>
      <c r="BH153" s="235">
        <f>IF(N153="sníž. přenesená",J153,0)</f>
        <v>0</v>
      </c>
      <c r="BI153" s="235">
        <f>IF(N153="nulová",J153,0)</f>
        <v>0</v>
      </c>
      <c r="BJ153" s="15" t="s">
        <v>85</v>
      </c>
      <c r="BK153" s="235">
        <f>ROUND(I153*H153,2)</f>
        <v>0</v>
      </c>
      <c r="BL153" s="15" t="s">
        <v>153</v>
      </c>
      <c r="BM153" s="234" t="s">
        <v>293</v>
      </c>
    </row>
    <row r="154" spans="1:51" s="13" customFormat="1" ht="12">
      <c r="A154" s="13"/>
      <c r="B154" s="249"/>
      <c r="C154" s="250"/>
      <c r="D154" s="236" t="s">
        <v>233</v>
      </c>
      <c r="E154" s="251" t="s">
        <v>1</v>
      </c>
      <c r="F154" s="252" t="s">
        <v>183</v>
      </c>
      <c r="G154" s="250"/>
      <c r="H154" s="253">
        <v>4332.183</v>
      </c>
      <c r="I154" s="254"/>
      <c r="J154" s="250"/>
      <c r="K154" s="250"/>
      <c r="L154" s="255"/>
      <c r="M154" s="256"/>
      <c r="N154" s="257"/>
      <c r="O154" s="257"/>
      <c r="P154" s="257"/>
      <c r="Q154" s="257"/>
      <c r="R154" s="257"/>
      <c r="S154" s="257"/>
      <c r="T154" s="25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9" t="s">
        <v>233</v>
      </c>
      <c r="AU154" s="259" t="s">
        <v>90</v>
      </c>
      <c r="AV154" s="13" t="s">
        <v>90</v>
      </c>
      <c r="AW154" s="13" t="s">
        <v>36</v>
      </c>
      <c r="AX154" s="13" t="s">
        <v>85</v>
      </c>
      <c r="AY154" s="259" t="s">
        <v>133</v>
      </c>
    </row>
    <row r="155" spans="1:65" s="2" customFormat="1" ht="24.15" customHeight="1">
      <c r="A155" s="36"/>
      <c r="B155" s="37"/>
      <c r="C155" s="222" t="s">
        <v>294</v>
      </c>
      <c r="D155" s="222" t="s">
        <v>136</v>
      </c>
      <c r="E155" s="223" t="s">
        <v>295</v>
      </c>
      <c r="F155" s="224" t="s">
        <v>296</v>
      </c>
      <c r="G155" s="225" t="s">
        <v>175</v>
      </c>
      <c r="H155" s="226">
        <v>440</v>
      </c>
      <c r="I155" s="227"/>
      <c r="J155" s="228">
        <f>ROUND(I155*H155,2)</f>
        <v>0</v>
      </c>
      <c r="K155" s="229"/>
      <c r="L155" s="42"/>
      <c r="M155" s="230" t="s">
        <v>1</v>
      </c>
      <c r="N155" s="231" t="s">
        <v>45</v>
      </c>
      <c r="O155" s="89"/>
      <c r="P155" s="232">
        <f>O155*H155</f>
        <v>0</v>
      </c>
      <c r="Q155" s="232">
        <v>0</v>
      </c>
      <c r="R155" s="232">
        <f>Q155*H155</f>
        <v>0</v>
      </c>
      <c r="S155" s="232">
        <v>0</v>
      </c>
      <c r="T155" s="233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34" t="s">
        <v>153</v>
      </c>
      <c r="AT155" s="234" t="s">
        <v>136</v>
      </c>
      <c r="AU155" s="234" t="s">
        <v>90</v>
      </c>
      <c r="AY155" s="15" t="s">
        <v>133</v>
      </c>
      <c r="BE155" s="235">
        <f>IF(N155="základní",J155,0)</f>
        <v>0</v>
      </c>
      <c r="BF155" s="235">
        <f>IF(N155="snížená",J155,0)</f>
        <v>0</v>
      </c>
      <c r="BG155" s="235">
        <f>IF(N155="zákl. přenesená",J155,0)</f>
        <v>0</v>
      </c>
      <c r="BH155" s="235">
        <f>IF(N155="sníž. přenesená",J155,0)</f>
        <v>0</v>
      </c>
      <c r="BI155" s="235">
        <f>IF(N155="nulová",J155,0)</f>
        <v>0</v>
      </c>
      <c r="BJ155" s="15" t="s">
        <v>85</v>
      </c>
      <c r="BK155" s="235">
        <f>ROUND(I155*H155,2)</f>
        <v>0</v>
      </c>
      <c r="BL155" s="15" t="s">
        <v>153</v>
      </c>
      <c r="BM155" s="234" t="s">
        <v>297</v>
      </c>
    </row>
    <row r="156" spans="1:51" s="13" customFormat="1" ht="12">
      <c r="A156" s="13"/>
      <c r="B156" s="249"/>
      <c r="C156" s="250"/>
      <c r="D156" s="236" t="s">
        <v>233</v>
      </c>
      <c r="E156" s="251" t="s">
        <v>1</v>
      </c>
      <c r="F156" s="252" t="s">
        <v>217</v>
      </c>
      <c r="G156" s="250"/>
      <c r="H156" s="253">
        <v>440</v>
      </c>
      <c r="I156" s="254"/>
      <c r="J156" s="250"/>
      <c r="K156" s="250"/>
      <c r="L156" s="255"/>
      <c r="M156" s="256"/>
      <c r="N156" s="257"/>
      <c r="O156" s="257"/>
      <c r="P156" s="257"/>
      <c r="Q156" s="257"/>
      <c r="R156" s="257"/>
      <c r="S156" s="257"/>
      <c r="T156" s="25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9" t="s">
        <v>233</v>
      </c>
      <c r="AU156" s="259" t="s">
        <v>90</v>
      </c>
      <c r="AV156" s="13" t="s">
        <v>90</v>
      </c>
      <c r="AW156" s="13" t="s">
        <v>36</v>
      </c>
      <c r="AX156" s="13" t="s">
        <v>85</v>
      </c>
      <c r="AY156" s="259" t="s">
        <v>133</v>
      </c>
    </row>
    <row r="157" spans="1:65" s="2" customFormat="1" ht="16.5" customHeight="1">
      <c r="A157" s="36"/>
      <c r="B157" s="37"/>
      <c r="C157" s="260" t="s">
        <v>298</v>
      </c>
      <c r="D157" s="260" t="s">
        <v>284</v>
      </c>
      <c r="E157" s="261" t="s">
        <v>299</v>
      </c>
      <c r="F157" s="262" t="s">
        <v>300</v>
      </c>
      <c r="G157" s="263" t="s">
        <v>301</v>
      </c>
      <c r="H157" s="264">
        <v>8.8</v>
      </c>
      <c r="I157" s="265"/>
      <c r="J157" s="266">
        <f>ROUND(I157*H157,2)</f>
        <v>0</v>
      </c>
      <c r="K157" s="267"/>
      <c r="L157" s="268"/>
      <c r="M157" s="269" t="s">
        <v>1</v>
      </c>
      <c r="N157" s="270" t="s">
        <v>45</v>
      </c>
      <c r="O157" s="89"/>
      <c r="P157" s="232">
        <f>O157*H157</f>
        <v>0</v>
      </c>
      <c r="Q157" s="232">
        <v>0.001</v>
      </c>
      <c r="R157" s="232">
        <f>Q157*H157</f>
        <v>0.0088</v>
      </c>
      <c r="S157" s="232">
        <v>0</v>
      </c>
      <c r="T157" s="233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34" t="s">
        <v>255</v>
      </c>
      <c r="AT157" s="234" t="s">
        <v>284</v>
      </c>
      <c r="AU157" s="234" t="s">
        <v>90</v>
      </c>
      <c r="AY157" s="15" t="s">
        <v>133</v>
      </c>
      <c r="BE157" s="235">
        <f>IF(N157="základní",J157,0)</f>
        <v>0</v>
      </c>
      <c r="BF157" s="235">
        <f>IF(N157="snížená",J157,0)</f>
        <v>0</v>
      </c>
      <c r="BG157" s="235">
        <f>IF(N157="zákl. přenesená",J157,0)</f>
        <v>0</v>
      </c>
      <c r="BH157" s="235">
        <f>IF(N157="sníž. přenesená",J157,0)</f>
        <v>0</v>
      </c>
      <c r="BI157" s="235">
        <f>IF(N157="nulová",J157,0)</f>
        <v>0</v>
      </c>
      <c r="BJ157" s="15" t="s">
        <v>85</v>
      </c>
      <c r="BK157" s="235">
        <f>ROUND(I157*H157,2)</f>
        <v>0</v>
      </c>
      <c r="BL157" s="15" t="s">
        <v>153</v>
      </c>
      <c r="BM157" s="234" t="s">
        <v>302</v>
      </c>
    </row>
    <row r="158" spans="1:51" s="13" customFormat="1" ht="12">
      <c r="A158" s="13"/>
      <c r="B158" s="249"/>
      <c r="C158" s="250"/>
      <c r="D158" s="236" t="s">
        <v>233</v>
      </c>
      <c r="E158" s="250"/>
      <c r="F158" s="252" t="s">
        <v>303</v>
      </c>
      <c r="G158" s="250"/>
      <c r="H158" s="253">
        <v>8.8</v>
      </c>
      <c r="I158" s="254"/>
      <c r="J158" s="250"/>
      <c r="K158" s="250"/>
      <c r="L158" s="255"/>
      <c r="M158" s="256"/>
      <c r="N158" s="257"/>
      <c r="O158" s="257"/>
      <c r="P158" s="257"/>
      <c r="Q158" s="257"/>
      <c r="R158" s="257"/>
      <c r="S158" s="257"/>
      <c r="T158" s="25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9" t="s">
        <v>233</v>
      </c>
      <c r="AU158" s="259" t="s">
        <v>90</v>
      </c>
      <c r="AV158" s="13" t="s">
        <v>90</v>
      </c>
      <c r="AW158" s="13" t="s">
        <v>4</v>
      </c>
      <c r="AX158" s="13" t="s">
        <v>85</v>
      </c>
      <c r="AY158" s="259" t="s">
        <v>133</v>
      </c>
    </row>
    <row r="159" spans="1:65" s="2" customFormat="1" ht="24.15" customHeight="1">
      <c r="A159" s="36"/>
      <c r="B159" s="37"/>
      <c r="C159" s="222" t="s">
        <v>304</v>
      </c>
      <c r="D159" s="222" t="s">
        <v>136</v>
      </c>
      <c r="E159" s="223" t="s">
        <v>305</v>
      </c>
      <c r="F159" s="224" t="s">
        <v>306</v>
      </c>
      <c r="G159" s="225" t="s">
        <v>175</v>
      </c>
      <c r="H159" s="226">
        <v>3212.53</v>
      </c>
      <c r="I159" s="227"/>
      <c r="J159" s="228">
        <f>ROUND(I159*H159,2)</f>
        <v>0</v>
      </c>
      <c r="K159" s="229"/>
      <c r="L159" s="42"/>
      <c r="M159" s="230" t="s">
        <v>1</v>
      </c>
      <c r="N159" s="231" t="s">
        <v>45</v>
      </c>
      <c r="O159" s="89"/>
      <c r="P159" s="232">
        <f>O159*H159</f>
        <v>0</v>
      </c>
      <c r="Q159" s="232">
        <v>0</v>
      </c>
      <c r="R159" s="232">
        <f>Q159*H159</f>
        <v>0</v>
      </c>
      <c r="S159" s="232">
        <v>0</v>
      </c>
      <c r="T159" s="233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34" t="s">
        <v>153</v>
      </c>
      <c r="AT159" s="234" t="s">
        <v>136</v>
      </c>
      <c r="AU159" s="234" t="s">
        <v>90</v>
      </c>
      <c r="AY159" s="15" t="s">
        <v>133</v>
      </c>
      <c r="BE159" s="235">
        <f>IF(N159="základní",J159,0)</f>
        <v>0</v>
      </c>
      <c r="BF159" s="235">
        <f>IF(N159="snížená",J159,0)</f>
        <v>0</v>
      </c>
      <c r="BG159" s="235">
        <f>IF(N159="zákl. přenesená",J159,0)</f>
        <v>0</v>
      </c>
      <c r="BH159" s="235">
        <f>IF(N159="sníž. přenesená",J159,0)</f>
        <v>0</v>
      </c>
      <c r="BI159" s="235">
        <f>IF(N159="nulová",J159,0)</f>
        <v>0</v>
      </c>
      <c r="BJ159" s="15" t="s">
        <v>85</v>
      </c>
      <c r="BK159" s="235">
        <f>ROUND(I159*H159,2)</f>
        <v>0</v>
      </c>
      <c r="BL159" s="15" t="s">
        <v>153</v>
      </c>
      <c r="BM159" s="234" t="s">
        <v>307</v>
      </c>
    </row>
    <row r="160" spans="1:51" s="13" customFormat="1" ht="12">
      <c r="A160" s="13"/>
      <c r="B160" s="249"/>
      <c r="C160" s="250"/>
      <c r="D160" s="236" t="s">
        <v>233</v>
      </c>
      <c r="E160" s="251" t="s">
        <v>1</v>
      </c>
      <c r="F160" s="252" t="s">
        <v>214</v>
      </c>
      <c r="G160" s="250"/>
      <c r="H160" s="253">
        <v>3212.53</v>
      </c>
      <c r="I160" s="254"/>
      <c r="J160" s="250"/>
      <c r="K160" s="250"/>
      <c r="L160" s="255"/>
      <c r="M160" s="256"/>
      <c r="N160" s="257"/>
      <c r="O160" s="257"/>
      <c r="P160" s="257"/>
      <c r="Q160" s="257"/>
      <c r="R160" s="257"/>
      <c r="S160" s="257"/>
      <c r="T160" s="25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9" t="s">
        <v>233</v>
      </c>
      <c r="AU160" s="259" t="s">
        <v>90</v>
      </c>
      <c r="AV160" s="13" t="s">
        <v>90</v>
      </c>
      <c r="AW160" s="13" t="s">
        <v>36</v>
      </c>
      <c r="AX160" s="13" t="s">
        <v>85</v>
      </c>
      <c r="AY160" s="259" t="s">
        <v>133</v>
      </c>
    </row>
    <row r="161" spans="1:65" s="2" customFormat="1" ht="24.15" customHeight="1">
      <c r="A161" s="36"/>
      <c r="B161" s="37"/>
      <c r="C161" s="222" t="s">
        <v>308</v>
      </c>
      <c r="D161" s="222" t="s">
        <v>136</v>
      </c>
      <c r="E161" s="223" t="s">
        <v>309</v>
      </c>
      <c r="F161" s="224" t="s">
        <v>310</v>
      </c>
      <c r="G161" s="225" t="s">
        <v>175</v>
      </c>
      <c r="H161" s="226">
        <v>440</v>
      </c>
      <c r="I161" s="227"/>
      <c r="J161" s="228">
        <f>ROUND(I161*H161,2)</f>
        <v>0</v>
      </c>
      <c r="K161" s="229"/>
      <c r="L161" s="42"/>
      <c r="M161" s="230" t="s">
        <v>1</v>
      </c>
      <c r="N161" s="231" t="s">
        <v>45</v>
      </c>
      <c r="O161" s="89"/>
      <c r="P161" s="232">
        <f>O161*H161</f>
        <v>0</v>
      </c>
      <c r="Q161" s="232">
        <v>0</v>
      </c>
      <c r="R161" s="232">
        <f>Q161*H161</f>
        <v>0</v>
      </c>
      <c r="S161" s="232">
        <v>0</v>
      </c>
      <c r="T161" s="233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34" t="s">
        <v>153</v>
      </c>
      <c r="AT161" s="234" t="s">
        <v>136</v>
      </c>
      <c r="AU161" s="234" t="s">
        <v>90</v>
      </c>
      <c r="AY161" s="15" t="s">
        <v>133</v>
      </c>
      <c r="BE161" s="235">
        <f>IF(N161="základní",J161,0)</f>
        <v>0</v>
      </c>
      <c r="BF161" s="235">
        <f>IF(N161="snížená",J161,0)</f>
        <v>0</v>
      </c>
      <c r="BG161" s="235">
        <f>IF(N161="zákl. přenesená",J161,0)</f>
        <v>0</v>
      </c>
      <c r="BH161" s="235">
        <f>IF(N161="sníž. přenesená",J161,0)</f>
        <v>0</v>
      </c>
      <c r="BI161" s="235">
        <f>IF(N161="nulová",J161,0)</f>
        <v>0</v>
      </c>
      <c r="BJ161" s="15" t="s">
        <v>85</v>
      </c>
      <c r="BK161" s="235">
        <f>ROUND(I161*H161,2)</f>
        <v>0</v>
      </c>
      <c r="BL161" s="15" t="s">
        <v>153</v>
      </c>
      <c r="BM161" s="234" t="s">
        <v>311</v>
      </c>
    </row>
    <row r="162" spans="1:51" s="13" customFormat="1" ht="12">
      <c r="A162" s="13"/>
      <c r="B162" s="249"/>
      <c r="C162" s="250"/>
      <c r="D162" s="236" t="s">
        <v>233</v>
      </c>
      <c r="E162" s="251" t="s">
        <v>1</v>
      </c>
      <c r="F162" s="252" t="s">
        <v>217</v>
      </c>
      <c r="G162" s="250"/>
      <c r="H162" s="253">
        <v>440</v>
      </c>
      <c r="I162" s="254"/>
      <c r="J162" s="250"/>
      <c r="K162" s="250"/>
      <c r="L162" s="255"/>
      <c r="M162" s="256"/>
      <c r="N162" s="257"/>
      <c r="O162" s="257"/>
      <c r="P162" s="257"/>
      <c r="Q162" s="257"/>
      <c r="R162" s="257"/>
      <c r="S162" s="257"/>
      <c r="T162" s="25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9" t="s">
        <v>233</v>
      </c>
      <c r="AU162" s="259" t="s">
        <v>90</v>
      </c>
      <c r="AV162" s="13" t="s">
        <v>90</v>
      </c>
      <c r="AW162" s="13" t="s">
        <v>36</v>
      </c>
      <c r="AX162" s="13" t="s">
        <v>85</v>
      </c>
      <c r="AY162" s="259" t="s">
        <v>133</v>
      </c>
    </row>
    <row r="163" spans="1:63" s="12" customFormat="1" ht="22.8" customHeight="1">
      <c r="A163" s="12"/>
      <c r="B163" s="206"/>
      <c r="C163" s="207"/>
      <c r="D163" s="208" t="s">
        <v>79</v>
      </c>
      <c r="E163" s="220" t="s">
        <v>90</v>
      </c>
      <c r="F163" s="220" t="s">
        <v>312</v>
      </c>
      <c r="G163" s="207"/>
      <c r="H163" s="207"/>
      <c r="I163" s="210"/>
      <c r="J163" s="221">
        <f>BK163</f>
        <v>0</v>
      </c>
      <c r="K163" s="207"/>
      <c r="L163" s="212"/>
      <c r="M163" s="213"/>
      <c r="N163" s="214"/>
      <c r="O163" s="214"/>
      <c r="P163" s="215">
        <f>SUM(P164:P171)</f>
        <v>0</v>
      </c>
      <c r="Q163" s="214"/>
      <c r="R163" s="215">
        <f>SUM(R164:R171)</f>
        <v>68.44938350000001</v>
      </c>
      <c r="S163" s="214"/>
      <c r="T163" s="216">
        <f>SUM(T164:T171)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7" t="s">
        <v>85</v>
      </c>
      <c r="AT163" s="218" t="s">
        <v>79</v>
      </c>
      <c r="AU163" s="218" t="s">
        <v>85</v>
      </c>
      <c r="AY163" s="217" t="s">
        <v>133</v>
      </c>
      <c r="BK163" s="219">
        <f>SUM(BK164:BK171)</f>
        <v>0</v>
      </c>
    </row>
    <row r="164" spans="1:65" s="2" customFormat="1" ht="33" customHeight="1">
      <c r="A164" s="36"/>
      <c r="B164" s="37"/>
      <c r="C164" s="222" t="s">
        <v>7</v>
      </c>
      <c r="D164" s="222" t="s">
        <v>136</v>
      </c>
      <c r="E164" s="223" t="s">
        <v>313</v>
      </c>
      <c r="F164" s="224" t="s">
        <v>314</v>
      </c>
      <c r="G164" s="225" t="s">
        <v>175</v>
      </c>
      <c r="H164" s="226">
        <v>307.5</v>
      </c>
      <c r="I164" s="227"/>
      <c r="J164" s="228">
        <f>ROUND(I164*H164,2)</f>
        <v>0</v>
      </c>
      <c r="K164" s="229"/>
      <c r="L164" s="42"/>
      <c r="M164" s="230" t="s">
        <v>1</v>
      </c>
      <c r="N164" s="231" t="s">
        <v>45</v>
      </c>
      <c r="O164" s="89"/>
      <c r="P164" s="232">
        <f>O164*H164</f>
        <v>0</v>
      </c>
      <c r="Q164" s="232">
        <v>0.00031</v>
      </c>
      <c r="R164" s="232">
        <f>Q164*H164</f>
        <v>0.095325</v>
      </c>
      <c r="S164" s="232">
        <v>0</v>
      </c>
      <c r="T164" s="233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34" t="s">
        <v>153</v>
      </c>
      <c r="AT164" s="234" t="s">
        <v>136</v>
      </c>
      <c r="AU164" s="234" t="s">
        <v>90</v>
      </c>
      <c r="AY164" s="15" t="s">
        <v>133</v>
      </c>
      <c r="BE164" s="235">
        <f>IF(N164="základní",J164,0)</f>
        <v>0</v>
      </c>
      <c r="BF164" s="235">
        <f>IF(N164="snížená",J164,0)</f>
        <v>0</v>
      </c>
      <c r="BG164" s="235">
        <f>IF(N164="zákl. přenesená",J164,0)</f>
        <v>0</v>
      </c>
      <c r="BH164" s="235">
        <f>IF(N164="sníž. přenesená",J164,0)</f>
        <v>0</v>
      </c>
      <c r="BI164" s="235">
        <f>IF(N164="nulová",J164,0)</f>
        <v>0</v>
      </c>
      <c r="BJ164" s="15" t="s">
        <v>85</v>
      </c>
      <c r="BK164" s="235">
        <f>ROUND(I164*H164,2)</f>
        <v>0</v>
      </c>
      <c r="BL164" s="15" t="s">
        <v>153</v>
      </c>
      <c r="BM164" s="234" t="s">
        <v>315</v>
      </c>
    </row>
    <row r="165" spans="1:51" s="13" customFormat="1" ht="12">
      <c r="A165" s="13"/>
      <c r="B165" s="249"/>
      <c r="C165" s="250"/>
      <c r="D165" s="236" t="s">
        <v>233</v>
      </c>
      <c r="E165" s="251" t="s">
        <v>1</v>
      </c>
      <c r="F165" s="252" t="s">
        <v>316</v>
      </c>
      <c r="G165" s="250"/>
      <c r="H165" s="253">
        <v>307.5</v>
      </c>
      <c r="I165" s="254"/>
      <c r="J165" s="250"/>
      <c r="K165" s="250"/>
      <c r="L165" s="255"/>
      <c r="M165" s="256"/>
      <c r="N165" s="257"/>
      <c r="O165" s="257"/>
      <c r="P165" s="257"/>
      <c r="Q165" s="257"/>
      <c r="R165" s="257"/>
      <c r="S165" s="257"/>
      <c r="T165" s="25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9" t="s">
        <v>233</v>
      </c>
      <c r="AU165" s="259" t="s">
        <v>90</v>
      </c>
      <c r="AV165" s="13" t="s">
        <v>90</v>
      </c>
      <c r="AW165" s="13" t="s">
        <v>36</v>
      </c>
      <c r="AX165" s="13" t="s">
        <v>85</v>
      </c>
      <c r="AY165" s="259" t="s">
        <v>133</v>
      </c>
    </row>
    <row r="166" spans="1:65" s="2" customFormat="1" ht="24.15" customHeight="1">
      <c r="A166" s="36"/>
      <c r="B166" s="37"/>
      <c r="C166" s="260" t="s">
        <v>317</v>
      </c>
      <c r="D166" s="260" t="s">
        <v>284</v>
      </c>
      <c r="E166" s="261" t="s">
        <v>318</v>
      </c>
      <c r="F166" s="262" t="s">
        <v>319</v>
      </c>
      <c r="G166" s="263" t="s">
        <v>175</v>
      </c>
      <c r="H166" s="264">
        <v>364.234</v>
      </c>
      <c r="I166" s="265"/>
      <c r="J166" s="266">
        <f>ROUND(I166*H166,2)</f>
        <v>0</v>
      </c>
      <c r="K166" s="267"/>
      <c r="L166" s="268"/>
      <c r="M166" s="269" t="s">
        <v>1</v>
      </c>
      <c r="N166" s="270" t="s">
        <v>45</v>
      </c>
      <c r="O166" s="89"/>
      <c r="P166" s="232">
        <f>O166*H166</f>
        <v>0</v>
      </c>
      <c r="Q166" s="232">
        <v>0.00025</v>
      </c>
      <c r="R166" s="232">
        <f>Q166*H166</f>
        <v>0.0910585</v>
      </c>
      <c r="S166" s="232">
        <v>0</v>
      </c>
      <c r="T166" s="233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34" t="s">
        <v>255</v>
      </c>
      <c r="AT166" s="234" t="s">
        <v>284</v>
      </c>
      <c r="AU166" s="234" t="s">
        <v>90</v>
      </c>
      <c r="AY166" s="15" t="s">
        <v>133</v>
      </c>
      <c r="BE166" s="235">
        <f>IF(N166="základní",J166,0)</f>
        <v>0</v>
      </c>
      <c r="BF166" s="235">
        <f>IF(N166="snížená",J166,0)</f>
        <v>0</v>
      </c>
      <c r="BG166" s="235">
        <f>IF(N166="zákl. přenesená",J166,0)</f>
        <v>0</v>
      </c>
      <c r="BH166" s="235">
        <f>IF(N166="sníž. přenesená",J166,0)</f>
        <v>0</v>
      </c>
      <c r="BI166" s="235">
        <f>IF(N166="nulová",J166,0)</f>
        <v>0</v>
      </c>
      <c r="BJ166" s="15" t="s">
        <v>85</v>
      </c>
      <c r="BK166" s="235">
        <f>ROUND(I166*H166,2)</f>
        <v>0</v>
      </c>
      <c r="BL166" s="15" t="s">
        <v>153</v>
      </c>
      <c r="BM166" s="234" t="s">
        <v>320</v>
      </c>
    </row>
    <row r="167" spans="1:51" s="13" customFormat="1" ht="12">
      <c r="A167" s="13"/>
      <c r="B167" s="249"/>
      <c r="C167" s="250"/>
      <c r="D167" s="236" t="s">
        <v>233</v>
      </c>
      <c r="E167" s="250"/>
      <c r="F167" s="252" t="s">
        <v>321</v>
      </c>
      <c r="G167" s="250"/>
      <c r="H167" s="253">
        <v>364.234</v>
      </c>
      <c r="I167" s="254"/>
      <c r="J167" s="250"/>
      <c r="K167" s="250"/>
      <c r="L167" s="255"/>
      <c r="M167" s="256"/>
      <c r="N167" s="257"/>
      <c r="O167" s="257"/>
      <c r="P167" s="257"/>
      <c r="Q167" s="257"/>
      <c r="R167" s="257"/>
      <c r="S167" s="257"/>
      <c r="T167" s="25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9" t="s">
        <v>233</v>
      </c>
      <c r="AU167" s="259" t="s">
        <v>90</v>
      </c>
      <c r="AV167" s="13" t="s">
        <v>90</v>
      </c>
      <c r="AW167" s="13" t="s">
        <v>4</v>
      </c>
      <c r="AX167" s="13" t="s">
        <v>85</v>
      </c>
      <c r="AY167" s="259" t="s">
        <v>133</v>
      </c>
    </row>
    <row r="168" spans="1:65" s="2" customFormat="1" ht="24.15" customHeight="1">
      <c r="A168" s="36"/>
      <c r="B168" s="37"/>
      <c r="C168" s="222" t="s">
        <v>322</v>
      </c>
      <c r="D168" s="222" t="s">
        <v>136</v>
      </c>
      <c r="E168" s="223" t="s">
        <v>323</v>
      </c>
      <c r="F168" s="224" t="s">
        <v>324</v>
      </c>
      <c r="G168" s="225" t="s">
        <v>191</v>
      </c>
      <c r="H168" s="226">
        <v>36.9</v>
      </c>
      <c r="I168" s="227"/>
      <c r="J168" s="228">
        <f>ROUND(I168*H168,2)</f>
        <v>0</v>
      </c>
      <c r="K168" s="229"/>
      <c r="L168" s="42"/>
      <c r="M168" s="230" t="s">
        <v>1</v>
      </c>
      <c r="N168" s="231" t="s">
        <v>45</v>
      </c>
      <c r="O168" s="89"/>
      <c r="P168" s="232">
        <f>O168*H168</f>
        <v>0</v>
      </c>
      <c r="Q168" s="232">
        <v>0</v>
      </c>
      <c r="R168" s="232">
        <f>Q168*H168</f>
        <v>0</v>
      </c>
      <c r="S168" s="232">
        <v>0</v>
      </c>
      <c r="T168" s="233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34" t="s">
        <v>153</v>
      </c>
      <c r="AT168" s="234" t="s">
        <v>136</v>
      </c>
      <c r="AU168" s="234" t="s">
        <v>90</v>
      </c>
      <c r="AY168" s="15" t="s">
        <v>133</v>
      </c>
      <c r="BE168" s="235">
        <f>IF(N168="základní",J168,0)</f>
        <v>0</v>
      </c>
      <c r="BF168" s="235">
        <f>IF(N168="snížená",J168,0)</f>
        <v>0</v>
      </c>
      <c r="BG168" s="235">
        <f>IF(N168="zákl. přenesená",J168,0)</f>
        <v>0</v>
      </c>
      <c r="BH168" s="235">
        <f>IF(N168="sníž. přenesená",J168,0)</f>
        <v>0</v>
      </c>
      <c r="BI168" s="235">
        <f>IF(N168="nulová",J168,0)</f>
        <v>0</v>
      </c>
      <c r="BJ168" s="15" t="s">
        <v>85</v>
      </c>
      <c r="BK168" s="235">
        <f>ROUND(I168*H168,2)</f>
        <v>0</v>
      </c>
      <c r="BL168" s="15" t="s">
        <v>153</v>
      </c>
      <c r="BM168" s="234" t="s">
        <v>325</v>
      </c>
    </row>
    <row r="169" spans="1:51" s="13" customFormat="1" ht="12">
      <c r="A169" s="13"/>
      <c r="B169" s="249"/>
      <c r="C169" s="250"/>
      <c r="D169" s="236" t="s">
        <v>233</v>
      </c>
      <c r="E169" s="251" t="s">
        <v>1</v>
      </c>
      <c r="F169" s="252" t="s">
        <v>326</v>
      </c>
      <c r="G169" s="250"/>
      <c r="H169" s="253">
        <v>36.9</v>
      </c>
      <c r="I169" s="254"/>
      <c r="J169" s="250"/>
      <c r="K169" s="250"/>
      <c r="L169" s="255"/>
      <c r="M169" s="256"/>
      <c r="N169" s="257"/>
      <c r="O169" s="257"/>
      <c r="P169" s="257"/>
      <c r="Q169" s="257"/>
      <c r="R169" s="257"/>
      <c r="S169" s="257"/>
      <c r="T169" s="25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9" t="s">
        <v>233</v>
      </c>
      <c r="AU169" s="259" t="s">
        <v>90</v>
      </c>
      <c r="AV169" s="13" t="s">
        <v>90</v>
      </c>
      <c r="AW169" s="13" t="s">
        <v>36</v>
      </c>
      <c r="AX169" s="13" t="s">
        <v>85</v>
      </c>
      <c r="AY169" s="259" t="s">
        <v>133</v>
      </c>
    </row>
    <row r="170" spans="1:65" s="2" customFormat="1" ht="16.5" customHeight="1">
      <c r="A170" s="36"/>
      <c r="B170" s="37"/>
      <c r="C170" s="260" t="s">
        <v>327</v>
      </c>
      <c r="D170" s="260" t="s">
        <v>284</v>
      </c>
      <c r="E170" s="261" t="s">
        <v>285</v>
      </c>
      <c r="F170" s="262" t="s">
        <v>286</v>
      </c>
      <c r="G170" s="263" t="s">
        <v>287</v>
      </c>
      <c r="H170" s="264">
        <v>68.263</v>
      </c>
      <c r="I170" s="265"/>
      <c r="J170" s="266">
        <f>ROUND(I170*H170,2)</f>
        <v>0</v>
      </c>
      <c r="K170" s="267"/>
      <c r="L170" s="268"/>
      <c r="M170" s="269" t="s">
        <v>1</v>
      </c>
      <c r="N170" s="270" t="s">
        <v>45</v>
      </c>
      <c r="O170" s="89"/>
      <c r="P170" s="232">
        <f>O170*H170</f>
        <v>0</v>
      </c>
      <c r="Q170" s="232">
        <v>1</v>
      </c>
      <c r="R170" s="232">
        <f>Q170*H170</f>
        <v>68.263</v>
      </c>
      <c r="S170" s="232">
        <v>0</v>
      </c>
      <c r="T170" s="233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34" t="s">
        <v>255</v>
      </c>
      <c r="AT170" s="234" t="s">
        <v>284</v>
      </c>
      <c r="AU170" s="234" t="s">
        <v>90</v>
      </c>
      <c r="AY170" s="15" t="s">
        <v>133</v>
      </c>
      <c r="BE170" s="235">
        <f>IF(N170="základní",J170,0)</f>
        <v>0</v>
      </c>
      <c r="BF170" s="235">
        <f>IF(N170="snížená",J170,0)</f>
        <v>0</v>
      </c>
      <c r="BG170" s="235">
        <f>IF(N170="zákl. přenesená",J170,0)</f>
        <v>0</v>
      </c>
      <c r="BH170" s="235">
        <f>IF(N170="sníž. přenesená",J170,0)</f>
        <v>0</v>
      </c>
      <c r="BI170" s="235">
        <f>IF(N170="nulová",J170,0)</f>
        <v>0</v>
      </c>
      <c r="BJ170" s="15" t="s">
        <v>85</v>
      </c>
      <c r="BK170" s="235">
        <f>ROUND(I170*H170,2)</f>
        <v>0</v>
      </c>
      <c r="BL170" s="15" t="s">
        <v>153</v>
      </c>
      <c r="BM170" s="234" t="s">
        <v>328</v>
      </c>
    </row>
    <row r="171" spans="1:51" s="13" customFormat="1" ht="12">
      <c r="A171" s="13"/>
      <c r="B171" s="249"/>
      <c r="C171" s="250"/>
      <c r="D171" s="236" t="s">
        <v>233</v>
      </c>
      <c r="E171" s="251" t="s">
        <v>1</v>
      </c>
      <c r="F171" s="252" t="s">
        <v>329</v>
      </c>
      <c r="G171" s="250"/>
      <c r="H171" s="253">
        <v>68.263</v>
      </c>
      <c r="I171" s="254"/>
      <c r="J171" s="250"/>
      <c r="K171" s="250"/>
      <c r="L171" s="255"/>
      <c r="M171" s="256"/>
      <c r="N171" s="257"/>
      <c r="O171" s="257"/>
      <c r="P171" s="257"/>
      <c r="Q171" s="257"/>
      <c r="R171" s="257"/>
      <c r="S171" s="257"/>
      <c r="T171" s="25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9" t="s">
        <v>233</v>
      </c>
      <c r="AU171" s="259" t="s">
        <v>90</v>
      </c>
      <c r="AV171" s="13" t="s">
        <v>90</v>
      </c>
      <c r="AW171" s="13" t="s">
        <v>36</v>
      </c>
      <c r="AX171" s="13" t="s">
        <v>85</v>
      </c>
      <c r="AY171" s="259" t="s">
        <v>133</v>
      </c>
    </row>
    <row r="172" spans="1:63" s="12" customFormat="1" ht="22.8" customHeight="1">
      <c r="A172" s="12"/>
      <c r="B172" s="206"/>
      <c r="C172" s="207"/>
      <c r="D172" s="208" t="s">
        <v>79</v>
      </c>
      <c r="E172" s="220" t="s">
        <v>153</v>
      </c>
      <c r="F172" s="220" t="s">
        <v>330</v>
      </c>
      <c r="G172" s="207"/>
      <c r="H172" s="207"/>
      <c r="I172" s="210"/>
      <c r="J172" s="221">
        <f>BK172</f>
        <v>0</v>
      </c>
      <c r="K172" s="207"/>
      <c r="L172" s="212"/>
      <c r="M172" s="213"/>
      <c r="N172" s="214"/>
      <c r="O172" s="214"/>
      <c r="P172" s="215">
        <f>SUM(P173:P174)</f>
        <v>0</v>
      </c>
      <c r="Q172" s="214"/>
      <c r="R172" s="215">
        <f>SUM(R173:R174)</f>
        <v>5.230575</v>
      </c>
      <c r="S172" s="214"/>
      <c r="T172" s="216">
        <f>SUM(T173:T174)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7" t="s">
        <v>85</v>
      </c>
      <c r="AT172" s="218" t="s">
        <v>79</v>
      </c>
      <c r="AU172" s="218" t="s">
        <v>85</v>
      </c>
      <c r="AY172" s="217" t="s">
        <v>133</v>
      </c>
      <c r="BK172" s="219">
        <f>SUM(BK173:BK174)</f>
        <v>0</v>
      </c>
    </row>
    <row r="173" spans="1:65" s="2" customFormat="1" ht="16.5" customHeight="1">
      <c r="A173" s="36"/>
      <c r="B173" s="37"/>
      <c r="C173" s="222" t="s">
        <v>331</v>
      </c>
      <c r="D173" s="222" t="s">
        <v>136</v>
      </c>
      <c r="E173" s="223" t="s">
        <v>332</v>
      </c>
      <c r="F173" s="224" t="s">
        <v>333</v>
      </c>
      <c r="G173" s="225" t="s">
        <v>191</v>
      </c>
      <c r="H173" s="226">
        <v>61.5</v>
      </c>
      <c r="I173" s="227"/>
      <c r="J173" s="228">
        <f>ROUND(I173*H173,2)</f>
        <v>0</v>
      </c>
      <c r="K173" s="229"/>
      <c r="L173" s="42"/>
      <c r="M173" s="230" t="s">
        <v>1</v>
      </c>
      <c r="N173" s="231" t="s">
        <v>45</v>
      </c>
      <c r="O173" s="89"/>
      <c r="P173" s="232">
        <f>O173*H173</f>
        <v>0</v>
      </c>
      <c r="Q173" s="232">
        <v>0.08505</v>
      </c>
      <c r="R173" s="232">
        <f>Q173*H173</f>
        <v>5.230575</v>
      </c>
      <c r="S173" s="232">
        <v>0</v>
      </c>
      <c r="T173" s="233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34" t="s">
        <v>153</v>
      </c>
      <c r="AT173" s="234" t="s">
        <v>136</v>
      </c>
      <c r="AU173" s="234" t="s">
        <v>90</v>
      </c>
      <c r="AY173" s="15" t="s">
        <v>133</v>
      </c>
      <c r="BE173" s="235">
        <f>IF(N173="základní",J173,0)</f>
        <v>0</v>
      </c>
      <c r="BF173" s="235">
        <f>IF(N173="snížená",J173,0)</f>
        <v>0</v>
      </c>
      <c r="BG173" s="235">
        <f>IF(N173="zákl. přenesená",J173,0)</f>
        <v>0</v>
      </c>
      <c r="BH173" s="235">
        <f>IF(N173="sníž. přenesená",J173,0)</f>
        <v>0</v>
      </c>
      <c r="BI173" s="235">
        <f>IF(N173="nulová",J173,0)</f>
        <v>0</v>
      </c>
      <c r="BJ173" s="15" t="s">
        <v>85</v>
      </c>
      <c r="BK173" s="235">
        <f>ROUND(I173*H173,2)</f>
        <v>0</v>
      </c>
      <c r="BL173" s="15" t="s">
        <v>153</v>
      </c>
      <c r="BM173" s="234" t="s">
        <v>334</v>
      </c>
    </row>
    <row r="174" spans="1:51" s="13" customFormat="1" ht="12">
      <c r="A174" s="13"/>
      <c r="B174" s="249"/>
      <c r="C174" s="250"/>
      <c r="D174" s="236" t="s">
        <v>233</v>
      </c>
      <c r="E174" s="251" t="s">
        <v>1</v>
      </c>
      <c r="F174" s="252" t="s">
        <v>335</v>
      </c>
      <c r="G174" s="250"/>
      <c r="H174" s="253">
        <v>61.5</v>
      </c>
      <c r="I174" s="254"/>
      <c r="J174" s="250"/>
      <c r="K174" s="250"/>
      <c r="L174" s="255"/>
      <c r="M174" s="256"/>
      <c r="N174" s="257"/>
      <c r="O174" s="257"/>
      <c r="P174" s="257"/>
      <c r="Q174" s="257"/>
      <c r="R174" s="257"/>
      <c r="S174" s="257"/>
      <c r="T174" s="25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9" t="s">
        <v>233</v>
      </c>
      <c r="AU174" s="259" t="s">
        <v>90</v>
      </c>
      <c r="AV174" s="13" t="s">
        <v>90</v>
      </c>
      <c r="AW174" s="13" t="s">
        <v>36</v>
      </c>
      <c r="AX174" s="13" t="s">
        <v>85</v>
      </c>
      <c r="AY174" s="259" t="s">
        <v>133</v>
      </c>
    </row>
    <row r="175" spans="1:63" s="12" customFormat="1" ht="22.8" customHeight="1">
      <c r="A175" s="12"/>
      <c r="B175" s="206"/>
      <c r="C175" s="207"/>
      <c r="D175" s="208" t="s">
        <v>79</v>
      </c>
      <c r="E175" s="220" t="s">
        <v>132</v>
      </c>
      <c r="F175" s="220" t="s">
        <v>336</v>
      </c>
      <c r="G175" s="207"/>
      <c r="H175" s="207"/>
      <c r="I175" s="210"/>
      <c r="J175" s="221">
        <f>BK175</f>
        <v>0</v>
      </c>
      <c r="K175" s="207"/>
      <c r="L175" s="212"/>
      <c r="M175" s="213"/>
      <c r="N175" s="214"/>
      <c r="O175" s="214"/>
      <c r="P175" s="215">
        <f>SUM(P176:P195)</f>
        <v>0</v>
      </c>
      <c r="Q175" s="214"/>
      <c r="R175" s="215">
        <f>SUM(R176:R195)</f>
        <v>0</v>
      </c>
      <c r="S175" s="214"/>
      <c r="T175" s="216">
        <f>SUM(T176:T195)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7" t="s">
        <v>85</v>
      </c>
      <c r="AT175" s="218" t="s">
        <v>79</v>
      </c>
      <c r="AU175" s="218" t="s">
        <v>85</v>
      </c>
      <c r="AY175" s="217" t="s">
        <v>133</v>
      </c>
      <c r="BK175" s="219">
        <f>SUM(BK176:BK195)</f>
        <v>0</v>
      </c>
    </row>
    <row r="176" spans="1:65" s="2" customFormat="1" ht="16.5" customHeight="1">
      <c r="A176" s="36"/>
      <c r="B176" s="37"/>
      <c r="C176" s="222" t="s">
        <v>337</v>
      </c>
      <c r="D176" s="222" t="s">
        <v>136</v>
      </c>
      <c r="E176" s="223" t="s">
        <v>338</v>
      </c>
      <c r="F176" s="224" t="s">
        <v>339</v>
      </c>
      <c r="G176" s="225" t="s">
        <v>175</v>
      </c>
      <c r="H176" s="226">
        <v>2983.8</v>
      </c>
      <c r="I176" s="227"/>
      <c r="J176" s="228">
        <f>ROUND(I176*H176,2)</f>
        <v>0</v>
      </c>
      <c r="K176" s="229"/>
      <c r="L176" s="42"/>
      <c r="M176" s="230" t="s">
        <v>1</v>
      </c>
      <c r="N176" s="231" t="s">
        <v>45</v>
      </c>
      <c r="O176" s="89"/>
      <c r="P176" s="232">
        <f>O176*H176</f>
        <v>0</v>
      </c>
      <c r="Q176" s="232">
        <v>0</v>
      </c>
      <c r="R176" s="232">
        <f>Q176*H176</f>
        <v>0</v>
      </c>
      <c r="S176" s="232">
        <v>0</v>
      </c>
      <c r="T176" s="233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34" t="s">
        <v>153</v>
      </c>
      <c r="AT176" s="234" t="s">
        <v>136</v>
      </c>
      <c r="AU176" s="234" t="s">
        <v>90</v>
      </c>
      <c r="AY176" s="15" t="s">
        <v>133</v>
      </c>
      <c r="BE176" s="235">
        <f>IF(N176="základní",J176,0)</f>
        <v>0</v>
      </c>
      <c r="BF176" s="235">
        <f>IF(N176="snížená",J176,0)</f>
        <v>0</v>
      </c>
      <c r="BG176" s="235">
        <f>IF(N176="zákl. přenesená",J176,0)</f>
        <v>0</v>
      </c>
      <c r="BH176" s="235">
        <f>IF(N176="sníž. přenesená",J176,0)</f>
        <v>0</v>
      </c>
      <c r="BI176" s="235">
        <f>IF(N176="nulová",J176,0)</f>
        <v>0</v>
      </c>
      <c r="BJ176" s="15" t="s">
        <v>85</v>
      </c>
      <c r="BK176" s="235">
        <f>ROUND(I176*H176,2)</f>
        <v>0</v>
      </c>
      <c r="BL176" s="15" t="s">
        <v>153</v>
      </c>
      <c r="BM176" s="234" t="s">
        <v>340</v>
      </c>
    </row>
    <row r="177" spans="1:51" s="13" customFormat="1" ht="12">
      <c r="A177" s="13"/>
      <c r="B177" s="249"/>
      <c r="C177" s="250"/>
      <c r="D177" s="236" t="s">
        <v>233</v>
      </c>
      <c r="E177" s="251" t="s">
        <v>1</v>
      </c>
      <c r="F177" s="252" t="s">
        <v>180</v>
      </c>
      <c r="G177" s="250"/>
      <c r="H177" s="253">
        <v>2983.8</v>
      </c>
      <c r="I177" s="254"/>
      <c r="J177" s="250"/>
      <c r="K177" s="250"/>
      <c r="L177" s="255"/>
      <c r="M177" s="256"/>
      <c r="N177" s="257"/>
      <c r="O177" s="257"/>
      <c r="P177" s="257"/>
      <c r="Q177" s="257"/>
      <c r="R177" s="257"/>
      <c r="S177" s="257"/>
      <c r="T177" s="25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9" t="s">
        <v>233</v>
      </c>
      <c r="AU177" s="259" t="s">
        <v>90</v>
      </c>
      <c r="AV177" s="13" t="s">
        <v>90</v>
      </c>
      <c r="AW177" s="13" t="s">
        <v>36</v>
      </c>
      <c r="AX177" s="13" t="s">
        <v>85</v>
      </c>
      <c r="AY177" s="259" t="s">
        <v>133</v>
      </c>
    </row>
    <row r="178" spans="1:65" s="2" customFormat="1" ht="24.15" customHeight="1">
      <c r="A178" s="36"/>
      <c r="B178" s="37"/>
      <c r="C178" s="222" t="s">
        <v>341</v>
      </c>
      <c r="D178" s="222" t="s">
        <v>136</v>
      </c>
      <c r="E178" s="223" t="s">
        <v>342</v>
      </c>
      <c r="F178" s="224" t="s">
        <v>343</v>
      </c>
      <c r="G178" s="225" t="s">
        <v>175</v>
      </c>
      <c r="H178" s="226">
        <v>3031.75</v>
      </c>
      <c r="I178" s="227"/>
      <c r="J178" s="228">
        <f>ROUND(I178*H178,2)</f>
        <v>0</v>
      </c>
      <c r="K178" s="229"/>
      <c r="L178" s="42"/>
      <c r="M178" s="230" t="s">
        <v>1</v>
      </c>
      <c r="N178" s="231" t="s">
        <v>45</v>
      </c>
      <c r="O178" s="89"/>
      <c r="P178" s="232">
        <f>O178*H178</f>
        <v>0</v>
      </c>
      <c r="Q178" s="232">
        <v>0</v>
      </c>
      <c r="R178" s="232">
        <f>Q178*H178</f>
        <v>0</v>
      </c>
      <c r="S178" s="232">
        <v>0</v>
      </c>
      <c r="T178" s="233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34" t="s">
        <v>153</v>
      </c>
      <c r="AT178" s="234" t="s">
        <v>136</v>
      </c>
      <c r="AU178" s="234" t="s">
        <v>90</v>
      </c>
      <c r="AY178" s="15" t="s">
        <v>133</v>
      </c>
      <c r="BE178" s="235">
        <f>IF(N178="základní",J178,0)</f>
        <v>0</v>
      </c>
      <c r="BF178" s="235">
        <f>IF(N178="snížená",J178,0)</f>
        <v>0</v>
      </c>
      <c r="BG178" s="235">
        <f>IF(N178="zákl. přenesená",J178,0)</f>
        <v>0</v>
      </c>
      <c r="BH178" s="235">
        <f>IF(N178="sníž. přenesená",J178,0)</f>
        <v>0</v>
      </c>
      <c r="BI178" s="235">
        <f>IF(N178="nulová",J178,0)</f>
        <v>0</v>
      </c>
      <c r="BJ178" s="15" t="s">
        <v>85</v>
      </c>
      <c r="BK178" s="235">
        <f>ROUND(I178*H178,2)</f>
        <v>0</v>
      </c>
      <c r="BL178" s="15" t="s">
        <v>153</v>
      </c>
      <c r="BM178" s="234" t="s">
        <v>344</v>
      </c>
    </row>
    <row r="179" spans="1:51" s="13" customFormat="1" ht="12">
      <c r="A179" s="13"/>
      <c r="B179" s="249"/>
      <c r="C179" s="250"/>
      <c r="D179" s="236" t="s">
        <v>233</v>
      </c>
      <c r="E179" s="251" t="s">
        <v>1</v>
      </c>
      <c r="F179" s="252" t="s">
        <v>177</v>
      </c>
      <c r="G179" s="250"/>
      <c r="H179" s="253">
        <v>3031.75</v>
      </c>
      <c r="I179" s="254"/>
      <c r="J179" s="250"/>
      <c r="K179" s="250"/>
      <c r="L179" s="255"/>
      <c r="M179" s="256"/>
      <c r="N179" s="257"/>
      <c r="O179" s="257"/>
      <c r="P179" s="257"/>
      <c r="Q179" s="257"/>
      <c r="R179" s="257"/>
      <c r="S179" s="257"/>
      <c r="T179" s="25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9" t="s">
        <v>233</v>
      </c>
      <c r="AU179" s="259" t="s">
        <v>90</v>
      </c>
      <c r="AV179" s="13" t="s">
        <v>90</v>
      </c>
      <c r="AW179" s="13" t="s">
        <v>36</v>
      </c>
      <c r="AX179" s="13" t="s">
        <v>85</v>
      </c>
      <c r="AY179" s="259" t="s">
        <v>133</v>
      </c>
    </row>
    <row r="180" spans="1:65" s="2" customFormat="1" ht="21.75" customHeight="1">
      <c r="A180" s="36"/>
      <c r="B180" s="37"/>
      <c r="C180" s="222" t="s">
        <v>345</v>
      </c>
      <c r="D180" s="222" t="s">
        <v>136</v>
      </c>
      <c r="E180" s="223" t="s">
        <v>346</v>
      </c>
      <c r="F180" s="224" t="s">
        <v>347</v>
      </c>
      <c r="G180" s="225" t="s">
        <v>175</v>
      </c>
      <c r="H180" s="226">
        <v>56.532</v>
      </c>
      <c r="I180" s="227"/>
      <c r="J180" s="228">
        <f>ROUND(I180*H180,2)</f>
        <v>0</v>
      </c>
      <c r="K180" s="229"/>
      <c r="L180" s="42"/>
      <c r="M180" s="230" t="s">
        <v>1</v>
      </c>
      <c r="N180" s="231" t="s">
        <v>45</v>
      </c>
      <c r="O180" s="89"/>
      <c r="P180" s="232">
        <f>O180*H180</f>
        <v>0</v>
      </c>
      <c r="Q180" s="232">
        <v>0</v>
      </c>
      <c r="R180" s="232">
        <f>Q180*H180</f>
        <v>0</v>
      </c>
      <c r="S180" s="232">
        <v>0</v>
      </c>
      <c r="T180" s="233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34" t="s">
        <v>153</v>
      </c>
      <c r="AT180" s="234" t="s">
        <v>136</v>
      </c>
      <c r="AU180" s="234" t="s">
        <v>90</v>
      </c>
      <c r="AY180" s="15" t="s">
        <v>133</v>
      </c>
      <c r="BE180" s="235">
        <f>IF(N180="základní",J180,0)</f>
        <v>0</v>
      </c>
      <c r="BF180" s="235">
        <f>IF(N180="snížená",J180,0)</f>
        <v>0</v>
      </c>
      <c r="BG180" s="235">
        <f>IF(N180="zákl. přenesená",J180,0)</f>
        <v>0</v>
      </c>
      <c r="BH180" s="235">
        <f>IF(N180="sníž. přenesená",J180,0)</f>
        <v>0</v>
      </c>
      <c r="BI180" s="235">
        <f>IF(N180="nulová",J180,0)</f>
        <v>0</v>
      </c>
      <c r="BJ180" s="15" t="s">
        <v>85</v>
      </c>
      <c r="BK180" s="235">
        <f>ROUND(I180*H180,2)</f>
        <v>0</v>
      </c>
      <c r="BL180" s="15" t="s">
        <v>153</v>
      </c>
      <c r="BM180" s="234" t="s">
        <v>348</v>
      </c>
    </row>
    <row r="181" spans="1:51" s="13" customFormat="1" ht="12">
      <c r="A181" s="13"/>
      <c r="B181" s="249"/>
      <c r="C181" s="250"/>
      <c r="D181" s="236" t="s">
        <v>233</v>
      </c>
      <c r="E181" s="251" t="s">
        <v>1</v>
      </c>
      <c r="F181" s="252" t="s">
        <v>349</v>
      </c>
      <c r="G181" s="250"/>
      <c r="H181" s="253">
        <v>56.532</v>
      </c>
      <c r="I181" s="254"/>
      <c r="J181" s="250"/>
      <c r="K181" s="250"/>
      <c r="L181" s="255"/>
      <c r="M181" s="256"/>
      <c r="N181" s="257"/>
      <c r="O181" s="257"/>
      <c r="P181" s="257"/>
      <c r="Q181" s="257"/>
      <c r="R181" s="257"/>
      <c r="S181" s="257"/>
      <c r="T181" s="25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9" t="s">
        <v>233</v>
      </c>
      <c r="AU181" s="259" t="s">
        <v>90</v>
      </c>
      <c r="AV181" s="13" t="s">
        <v>90</v>
      </c>
      <c r="AW181" s="13" t="s">
        <v>36</v>
      </c>
      <c r="AX181" s="13" t="s">
        <v>85</v>
      </c>
      <c r="AY181" s="259" t="s">
        <v>133</v>
      </c>
    </row>
    <row r="182" spans="1:65" s="2" customFormat="1" ht="24.15" customHeight="1">
      <c r="A182" s="36"/>
      <c r="B182" s="37"/>
      <c r="C182" s="222" t="s">
        <v>350</v>
      </c>
      <c r="D182" s="222" t="s">
        <v>136</v>
      </c>
      <c r="E182" s="223" t="s">
        <v>351</v>
      </c>
      <c r="F182" s="224" t="s">
        <v>352</v>
      </c>
      <c r="G182" s="225" t="s">
        <v>175</v>
      </c>
      <c r="H182" s="226">
        <v>189.158</v>
      </c>
      <c r="I182" s="227"/>
      <c r="J182" s="228">
        <f>ROUND(I182*H182,2)</f>
        <v>0</v>
      </c>
      <c r="K182" s="229"/>
      <c r="L182" s="42"/>
      <c r="M182" s="230" t="s">
        <v>1</v>
      </c>
      <c r="N182" s="231" t="s">
        <v>45</v>
      </c>
      <c r="O182" s="89"/>
      <c r="P182" s="232">
        <f>O182*H182</f>
        <v>0</v>
      </c>
      <c r="Q182" s="232">
        <v>0</v>
      </c>
      <c r="R182" s="232">
        <f>Q182*H182</f>
        <v>0</v>
      </c>
      <c r="S182" s="232">
        <v>0</v>
      </c>
      <c r="T182" s="233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34" t="s">
        <v>153</v>
      </c>
      <c r="AT182" s="234" t="s">
        <v>136</v>
      </c>
      <c r="AU182" s="234" t="s">
        <v>90</v>
      </c>
      <c r="AY182" s="15" t="s">
        <v>133</v>
      </c>
      <c r="BE182" s="235">
        <f>IF(N182="základní",J182,0)</f>
        <v>0</v>
      </c>
      <c r="BF182" s="235">
        <f>IF(N182="snížená",J182,0)</f>
        <v>0</v>
      </c>
      <c r="BG182" s="235">
        <f>IF(N182="zákl. přenesená",J182,0)</f>
        <v>0</v>
      </c>
      <c r="BH182" s="235">
        <f>IF(N182="sníž. přenesená",J182,0)</f>
        <v>0</v>
      </c>
      <c r="BI182" s="235">
        <f>IF(N182="nulová",J182,0)</f>
        <v>0</v>
      </c>
      <c r="BJ182" s="15" t="s">
        <v>85</v>
      </c>
      <c r="BK182" s="235">
        <f>ROUND(I182*H182,2)</f>
        <v>0</v>
      </c>
      <c r="BL182" s="15" t="s">
        <v>153</v>
      </c>
      <c r="BM182" s="234" t="s">
        <v>353</v>
      </c>
    </row>
    <row r="183" spans="1:51" s="13" customFormat="1" ht="12">
      <c r="A183" s="13"/>
      <c r="B183" s="249"/>
      <c r="C183" s="250"/>
      <c r="D183" s="236" t="s">
        <v>233</v>
      </c>
      <c r="E183" s="251" t="s">
        <v>1</v>
      </c>
      <c r="F183" s="252" t="s">
        <v>354</v>
      </c>
      <c r="G183" s="250"/>
      <c r="H183" s="253">
        <v>189.158</v>
      </c>
      <c r="I183" s="254"/>
      <c r="J183" s="250"/>
      <c r="K183" s="250"/>
      <c r="L183" s="255"/>
      <c r="M183" s="256"/>
      <c r="N183" s="257"/>
      <c r="O183" s="257"/>
      <c r="P183" s="257"/>
      <c r="Q183" s="257"/>
      <c r="R183" s="257"/>
      <c r="S183" s="257"/>
      <c r="T183" s="25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9" t="s">
        <v>233</v>
      </c>
      <c r="AU183" s="259" t="s">
        <v>90</v>
      </c>
      <c r="AV183" s="13" t="s">
        <v>90</v>
      </c>
      <c r="AW183" s="13" t="s">
        <v>36</v>
      </c>
      <c r="AX183" s="13" t="s">
        <v>85</v>
      </c>
      <c r="AY183" s="259" t="s">
        <v>133</v>
      </c>
    </row>
    <row r="184" spans="1:65" s="2" customFormat="1" ht="24.15" customHeight="1">
      <c r="A184" s="36"/>
      <c r="B184" s="37"/>
      <c r="C184" s="222" t="s">
        <v>355</v>
      </c>
      <c r="D184" s="222" t="s">
        <v>136</v>
      </c>
      <c r="E184" s="223" t="s">
        <v>356</v>
      </c>
      <c r="F184" s="224" t="s">
        <v>357</v>
      </c>
      <c r="G184" s="225" t="s">
        <v>175</v>
      </c>
      <c r="H184" s="226">
        <v>2935</v>
      </c>
      <c r="I184" s="227"/>
      <c r="J184" s="228">
        <f>ROUND(I184*H184,2)</f>
        <v>0</v>
      </c>
      <c r="K184" s="229"/>
      <c r="L184" s="42"/>
      <c r="M184" s="230" t="s">
        <v>1</v>
      </c>
      <c r="N184" s="231" t="s">
        <v>45</v>
      </c>
      <c r="O184" s="89"/>
      <c r="P184" s="232">
        <f>O184*H184</f>
        <v>0</v>
      </c>
      <c r="Q184" s="232">
        <v>0</v>
      </c>
      <c r="R184" s="232">
        <f>Q184*H184</f>
        <v>0</v>
      </c>
      <c r="S184" s="232">
        <v>0</v>
      </c>
      <c r="T184" s="233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34" t="s">
        <v>153</v>
      </c>
      <c r="AT184" s="234" t="s">
        <v>136</v>
      </c>
      <c r="AU184" s="234" t="s">
        <v>90</v>
      </c>
      <c r="AY184" s="15" t="s">
        <v>133</v>
      </c>
      <c r="BE184" s="235">
        <f>IF(N184="základní",J184,0)</f>
        <v>0</v>
      </c>
      <c r="BF184" s="235">
        <f>IF(N184="snížená",J184,0)</f>
        <v>0</v>
      </c>
      <c r="BG184" s="235">
        <f>IF(N184="zákl. přenesená",J184,0)</f>
        <v>0</v>
      </c>
      <c r="BH184" s="235">
        <f>IF(N184="sníž. přenesená",J184,0)</f>
        <v>0</v>
      </c>
      <c r="BI184" s="235">
        <f>IF(N184="nulová",J184,0)</f>
        <v>0</v>
      </c>
      <c r="BJ184" s="15" t="s">
        <v>85</v>
      </c>
      <c r="BK184" s="235">
        <f>ROUND(I184*H184,2)</f>
        <v>0</v>
      </c>
      <c r="BL184" s="15" t="s">
        <v>153</v>
      </c>
      <c r="BM184" s="234" t="s">
        <v>358</v>
      </c>
    </row>
    <row r="185" spans="1:51" s="13" customFormat="1" ht="12">
      <c r="A185" s="13"/>
      <c r="B185" s="249"/>
      <c r="C185" s="250"/>
      <c r="D185" s="236" t="s">
        <v>233</v>
      </c>
      <c r="E185" s="251" t="s">
        <v>1</v>
      </c>
      <c r="F185" s="252" t="s">
        <v>173</v>
      </c>
      <c r="G185" s="250"/>
      <c r="H185" s="253">
        <v>2935</v>
      </c>
      <c r="I185" s="254"/>
      <c r="J185" s="250"/>
      <c r="K185" s="250"/>
      <c r="L185" s="255"/>
      <c r="M185" s="256"/>
      <c r="N185" s="257"/>
      <c r="O185" s="257"/>
      <c r="P185" s="257"/>
      <c r="Q185" s="257"/>
      <c r="R185" s="257"/>
      <c r="S185" s="257"/>
      <c r="T185" s="25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9" t="s">
        <v>233</v>
      </c>
      <c r="AU185" s="259" t="s">
        <v>90</v>
      </c>
      <c r="AV185" s="13" t="s">
        <v>90</v>
      </c>
      <c r="AW185" s="13" t="s">
        <v>36</v>
      </c>
      <c r="AX185" s="13" t="s">
        <v>85</v>
      </c>
      <c r="AY185" s="259" t="s">
        <v>133</v>
      </c>
    </row>
    <row r="186" spans="1:65" s="2" customFormat="1" ht="33" customHeight="1">
      <c r="A186" s="36"/>
      <c r="B186" s="37"/>
      <c r="C186" s="222" t="s">
        <v>359</v>
      </c>
      <c r="D186" s="222" t="s">
        <v>136</v>
      </c>
      <c r="E186" s="223" t="s">
        <v>360</v>
      </c>
      <c r="F186" s="224" t="s">
        <v>361</v>
      </c>
      <c r="G186" s="225" t="s">
        <v>175</v>
      </c>
      <c r="H186" s="226">
        <v>245.732</v>
      </c>
      <c r="I186" s="227"/>
      <c r="J186" s="228">
        <f>ROUND(I186*H186,2)</f>
        <v>0</v>
      </c>
      <c r="K186" s="229"/>
      <c r="L186" s="42"/>
      <c r="M186" s="230" t="s">
        <v>1</v>
      </c>
      <c r="N186" s="231" t="s">
        <v>45</v>
      </c>
      <c r="O186" s="89"/>
      <c r="P186" s="232">
        <f>O186*H186</f>
        <v>0</v>
      </c>
      <c r="Q186" s="232">
        <v>0</v>
      </c>
      <c r="R186" s="232">
        <f>Q186*H186</f>
        <v>0</v>
      </c>
      <c r="S186" s="232">
        <v>0</v>
      </c>
      <c r="T186" s="233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34" t="s">
        <v>153</v>
      </c>
      <c r="AT186" s="234" t="s">
        <v>136</v>
      </c>
      <c r="AU186" s="234" t="s">
        <v>90</v>
      </c>
      <c r="AY186" s="15" t="s">
        <v>133</v>
      </c>
      <c r="BE186" s="235">
        <f>IF(N186="základní",J186,0)</f>
        <v>0</v>
      </c>
      <c r="BF186" s="235">
        <f>IF(N186="snížená",J186,0)</f>
        <v>0</v>
      </c>
      <c r="BG186" s="235">
        <f>IF(N186="zákl. přenesená",J186,0)</f>
        <v>0</v>
      </c>
      <c r="BH186" s="235">
        <f>IF(N186="sníž. přenesená",J186,0)</f>
        <v>0</v>
      </c>
      <c r="BI186" s="235">
        <f>IF(N186="nulová",J186,0)</f>
        <v>0</v>
      </c>
      <c r="BJ186" s="15" t="s">
        <v>85</v>
      </c>
      <c r="BK186" s="235">
        <f>ROUND(I186*H186,2)</f>
        <v>0</v>
      </c>
      <c r="BL186" s="15" t="s">
        <v>153</v>
      </c>
      <c r="BM186" s="234" t="s">
        <v>362</v>
      </c>
    </row>
    <row r="187" spans="1:51" s="13" customFormat="1" ht="12">
      <c r="A187" s="13"/>
      <c r="B187" s="249"/>
      <c r="C187" s="250"/>
      <c r="D187" s="236" t="s">
        <v>233</v>
      </c>
      <c r="E187" s="251" t="s">
        <v>1</v>
      </c>
      <c r="F187" s="252" t="s">
        <v>363</v>
      </c>
      <c r="G187" s="250"/>
      <c r="H187" s="253">
        <v>245.732</v>
      </c>
      <c r="I187" s="254"/>
      <c r="J187" s="250"/>
      <c r="K187" s="250"/>
      <c r="L187" s="255"/>
      <c r="M187" s="256"/>
      <c r="N187" s="257"/>
      <c r="O187" s="257"/>
      <c r="P187" s="257"/>
      <c r="Q187" s="257"/>
      <c r="R187" s="257"/>
      <c r="S187" s="257"/>
      <c r="T187" s="25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9" t="s">
        <v>233</v>
      </c>
      <c r="AU187" s="259" t="s">
        <v>90</v>
      </c>
      <c r="AV187" s="13" t="s">
        <v>90</v>
      </c>
      <c r="AW187" s="13" t="s">
        <v>36</v>
      </c>
      <c r="AX187" s="13" t="s">
        <v>85</v>
      </c>
      <c r="AY187" s="259" t="s">
        <v>133</v>
      </c>
    </row>
    <row r="188" spans="1:65" s="2" customFormat="1" ht="24.15" customHeight="1">
      <c r="A188" s="36"/>
      <c r="B188" s="37"/>
      <c r="C188" s="222" t="s">
        <v>364</v>
      </c>
      <c r="D188" s="222" t="s">
        <v>136</v>
      </c>
      <c r="E188" s="223" t="s">
        <v>365</v>
      </c>
      <c r="F188" s="224" t="s">
        <v>366</v>
      </c>
      <c r="G188" s="225" t="s">
        <v>175</v>
      </c>
      <c r="H188" s="226">
        <v>245.732</v>
      </c>
      <c r="I188" s="227"/>
      <c r="J188" s="228">
        <f>ROUND(I188*H188,2)</f>
        <v>0</v>
      </c>
      <c r="K188" s="229"/>
      <c r="L188" s="42"/>
      <c r="M188" s="230" t="s">
        <v>1</v>
      </c>
      <c r="N188" s="231" t="s">
        <v>45</v>
      </c>
      <c r="O188" s="89"/>
      <c r="P188" s="232">
        <f>O188*H188</f>
        <v>0</v>
      </c>
      <c r="Q188" s="232">
        <v>0</v>
      </c>
      <c r="R188" s="232">
        <f>Q188*H188</f>
        <v>0</v>
      </c>
      <c r="S188" s="232">
        <v>0</v>
      </c>
      <c r="T188" s="233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34" t="s">
        <v>153</v>
      </c>
      <c r="AT188" s="234" t="s">
        <v>136</v>
      </c>
      <c r="AU188" s="234" t="s">
        <v>90</v>
      </c>
      <c r="AY188" s="15" t="s">
        <v>133</v>
      </c>
      <c r="BE188" s="235">
        <f>IF(N188="základní",J188,0)</f>
        <v>0</v>
      </c>
      <c r="BF188" s="235">
        <f>IF(N188="snížená",J188,0)</f>
        <v>0</v>
      </c>
      <c r="BG188" s="235">
        <f>IF(N188="zákl. přenesená",J188,0)</f>
        <v>0</v>
      </c>
      <c r="BH188" s="235">
        <f>IF(N188="sníž. přenesená",J188,0)</f>
        <v>0</v>
      </c>
      <c r="BI188" s="235">
        <f>IF(N188="nulová",J188,0)</f>
        <v>0</v>
      </c>
      <c r="BJ188" s="15" t="s">
        <v>85</v>
      </c>
      <c r="BK188" s="235">
        <f>ROUND(I188*H188,2)</f>
        <v>0</v>
      </c>
      <c r="BL188" s="15" t="s">
        <v>153</v>
      </c>
      <c r="BM188" s="234" t="s">
        <v>367</v>
      </c>
    </row>
    <row r="189" spans="1:51" s="13" customFormat="1" ht="12">
      <c r="A189" s="13"/>
      <c r="B189" s="249"/>
      <c r="C189" s="250"/>
      <c r="D189" s="236" t="s">
        <v>233</v>
      </c>
      <c r="E189" s="251" t="s">
        <v>1</v>
      </c>
      <c r="F189" s="252" t="s">
        <v>363</v>
      </c>
      <c r="G189" s="250"/>
      <c r="H189" s="253">
        <v>245.732</v>
      </c>
      <c r="I189" s="254"/>
      <c r="J189" s="250"/>
      <c r="K189" s="250"/>
      <c r="L189" s="255"/>
      <c r="M189" s="256"/>
      <c r="N189" s="257"/>
      <c r="O189" s="257"/>
      <c r="P189" s="257"/>
      <c r="Q189" s="257"/>
      <c r="R189" s="257"/>
      <c r="S189" s="257"/>
      <c r="T189" s="25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9" t="s">
        <v>233</v>
      </c>
      <c r="AU189" s="259" t="s">
        <v>90</v>
      </c>
      <c r="AV189" s="13" t="s">
        <v>90</v>
      </c>
      <c r="AW189" s="13" t="s">
        <v>36</v>
      </c>
      <c r="AX189" s="13" t="s">
        <v>85</v>
      </c>
      <c r="AY189" s="259" t="s">
        <v>133</v>
      </c>
    </row>
    <row r="190" spans="1:65" s="2" customFormat="1" ht="24.15" customHeight="1">
      <c r="A190" s="36"/>
      <c r="B190" s="37"/>
      <c r="C190" s="222" t="s">
        <v>368</v>
      </c>
      <c r="D190" s="222" t="s">
        <v>136</v>
      </c>
      <c r="E190" s="223" t="s">
        <v>369</v>
      </c>
      <c r="F190" s="224" t="s">
        <v>370</v>
      </c>
      <c r="G190" s="225" t="s">
        <v>175</v>
      </c>
      <c r="H190" s="226">
        <v>245.732</v>
      </c>
      <c r="I190" s="227"/>
      <c r="J190" s="228">
        <f>ROUND(I190*H190,2)</f>
        <v>0</v>
      </c>
      <c r="K190" s="229"/>
      <c r="L190" s="42"/>
      <c r="M190" s="230" t="s">
        <v>1</v>
      </c>
      <c r="N190" s="231" t="s">
        <v>45</v>
      </c>
      <c r="O190" s="89"/>
      <c r="P190" s="232">
        <f>O190*H190</f>
        <v>0</v>
      </c>
      <c r="Q190" s="232">
        <v>0</v>
      </c>
      <c r="R190" s="232">
        <f>Q190*H190</f>
        <v>0</v>
      </c>
      <c r="S190" s="232">
        <v>0</v>
      </c>
      <c r="T190" s="233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34" t="s">
        <v>153</v>
      </c>
      <c r="AT190" s="234" t="s">
        <v>136</v>
      </c>
      <c r="AU190" s="234" t="s">
        <v>90</v>
      </c>
      <c r="AY190" s="15" t="s">
        <v>133</v>
      </c>
      <c r="BE190" s="235">
        <f>IF(N190="základní",J190,0)</f>
        <v>0</v>
      </c>
      <c r="BF190" s="235">
        <f>IF(N190="snížená",J190,0)</f>
        <v>0</v>
      </c>
      <c r="BG190" s="235">
        <f>IF(N190="zákl. přenesená",J190,0)</f>
        <v>0</v>
      </c>
      <c r="BH190" s="235">
        <f>IF(N190="sníž. přenesená",J190,0)</f>
        <v>0</v>
      </c>
      <c r="BI190" s="235">
        <f>IF(N190="nulová",J190,0)</f>
        <v>0</v>
      </c>
      <c r="BJ190" s="15" t="s">
        <v>85</v>
      </c>
      <c r="BK190" s="235">
        <f>ROUND(I190*H190,2)</f>
        <v>0</v>
      </c>
      <c r="BL190" s="15" t="s">
        <v>153</v>
      </c>
      <c r="BM190" s="234" t="s">
        <v>371</v>
      </c>
    </row>
    <row r="191" spans="1:51" s="13" customFormat="1" ht="12">
      <c r="A191" s="13"/>
      <c r="B191" s="249"/>
      <c r="C191" s="250"/>
      <c r="D191" s="236" t="s">
        <v>233</v>
      </c>
      <c r="E191" s="251" t="s">
        <v>1</v>
      </c>
      <c r="F191" s="252" t="s">
        <v>363</v>
      </c>
      <c r="G191" s="250"/>
      <c r="H191" s="253">
        <v>245.732</v>
      </c>
      <c r="I191" s="254"/>
      <c r="J191" s="250"/>
      <c r="K191" s="250"/>
      <c r="L191" s="255"/>
      <c r="M191" s="256"/>
      <c r="N191" s="257"/>
      <c r="O191" s="257"/>
      <c r="P191" s="257"/>
      <c r="Q191" s="257"/>
      <c r="R191" s="257"/>
      <c r="S191" s="257"/>
      <c r="T191" s="25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9" t="s">
        <v>233</v>
      </c>
      <c r="AU191" s="259" t="s">
        <v>90</v>
      </c>
      <c r="AV191" s="13" t="s">
        <v>90</v>
      </c>
      <c r="AW191" s="13" t="s">
        <v>36</v>
      </c>
      <c r="AX191" s="13" t="s">
        <v>85</v>
      </c>
      <c r="AY191" s="259" t="s">
        <v>133</v>
      </c>
    </row>
    <row r="192" spans="1:65" s="2" customFormat="1" ht="24.15" customHeight="1">
      <c r="A192" s="36"/>
      <c r="B192" s="37"/>
      <c r="C192" s="222" t="s">
        <v>372</v>
      </c>
      <c r="D192" s="222" t="s">
        <v>136</v>
      </c>
      <c r="E192" s="223" t="s">
        <v>373</v>
      </c>
      <c r="F192" s="224" t="s">
        <v>374</v>
      </c>
      <c r="G192" s="225" t="s">
        <v>175</v>
      </c>
      <c r="H192" s="226">
        <v>234.03</v>
      </c>
      <c r="I192" s="227"/>
      <c r="J192" s="228">
        <f>ROUND(I192*H192,2)</f>
        <v>0</v>
      </c>
      <c r="K192" s="229"/>
      <c r="L192" s="42"/>
      <c r="M192" s="230" t="s">
        <v>1</v>
      </c>
      <c r="N192" s="231" t="s">
        <v>45</v>
      </c>
      <c r="O192" s="89"/>
      <c r="P192" s="232">
        <f>O192*H192</f>
        <v>0</v>
      </c>
      <c r="Q192" s="232">
        <v>0</v>
      </c>
      <c r="R192" s="232">
        <f>Q192*H192</f>
        <v>0</v>
      </c>
      <c r="S192" s="232">
        <v>0</v>
      </c>
      <c r="T192" s="233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34" t="s">
        <v>153</v>
      </c>
      <c r="AT192" s="234" t="s">
        <v>136</v>
      </c>
      <c r="AU192" s="234" t="s">
        <v>90</v>
      </c>
      <c r="AY192" s="15" t="s">
        <v>133</v>
      </c>
      <c r="BE192" s="235">
        <f>IF(N192="základní",J192,0)</f>
        <v>0</v>
      </c>
      <c r="BF192" s="235">
        <f>IF(N192="snížená",J192,0)</f>
        <v>0</v>
      </c>
      <c r="BG192" s="235">
        <f>IF(N192="zákl. přenesená",J192,0)</f>
        <v>0</v>
      </c>
      <c r="BH192" s="235">
        <f>IF(N192="sníž. přenesená",J192,0)</f>
        <v>0</v>
      </c>
      <c r="BI192" s="235">
        <f>IF(N192="nulová",J192,0)</f>
        <v>0</v>
      </c>
      <c r="BJ192" s="15" t="s">
        <v>85</v>
      </c>
      <c r="BK192" s="235">
        <f>ROUND(I192*H192,2)</f>
        <v>0</v>
      </c>
      <c r="BL192" s="15" t="s">
        <v>153</v>
      </c>
      <c r="BM192" s="234" t="s">
        <v>375</v>
      </c>
    </row>
    <row r="193" spans="1:51" s="13" customFormat="1" ht="12">
      <c r="A193" s="13"/>
      <c r="B193" s="249"/>
      <c r="C193" s="250"/>
      <c r="D193" s="236" t="s">
        <v>233</v>
      </c>
      <c r="E193" s="251" t="s">
        <v>1</v>
      </c>
      <c r="F193" s="252" t="s">
        <v>186</v>
      </c>
      <c r="G193" s="250"/>
      <c r="H193" s="253">
        <v>234.03</v>
      </c>
      <c r="I193" s="254"/>
      <c r="J193" s="250"/>
      <c r="K193" s="250"/>
      <c r="L193" s="255"/>
      <c r="M193" s="256"/>
      <c r="N193" s="257"/>
      <c r="O193" s="257"/>
      <c r="P193" s="257"/>
      <c r="Q193" s="257"/>
      <c r="R193" s="257"/>
      <c r="S193" s="257"/>
      <c r="T193" s="25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9" t="s">
        <v>233</v>
      </c>
      <c r="AU193" s="259" t="s">
        <v>90</v>
      </c>
      <c r="AV193" s="13" t="s">
        <v>90</v>
      </c>
      <c r="AW193" s="13" t="s">
        <v>36</v>
      </c>
      <c r="AX193" s="13" t="s">
        <v>85</v>
      </c>
      <c r="AY193" s="259" t="s">
        <v>133</v>
      </c>
    </row>
    <row r="194" spans="1:65" s="2" customFormat="1" ht="33" customHeight="1">
      <c r="A194" s="36"/>
      <c r="B194" s="37"/>
      <c r="C194" s="222" t="s">
        <v>376</v>
      </c>
      <c r="D194" s="222" t="s">
        <v>136</v>
      </c>
      <c r="E194" s="223" t="s">
        <v>377</v>
      </c>
      <c r="F194" s="224" t="s">
        <v>378</v>
      </c>
      <c r="G194" s="225" t="s">
        <v>175</v>
      </c>
      <c r="H194" s="226">
        <v>234.03</v>
      </c>
      <c r="I194" s="227"/>
      <c r="J194" s="228">
        <f>ROUND(I194*H194,2)</f>
        <v>0</v>
      </c>
      <c r="K194" s="229"/>
      <c r="L194" s="42"/>
      <c r="M194" s="230" t="s">
        <v>1</v>
      </c>
      <c r="N194" s="231" t="s">
        <v>45</v>
      </c>
      <c r="O194" s="89"/>
      <c r="P194" s="232">
        <f>O194*H194</f>
        <v>0</v>
      </c>
      <c r="Q194" s="232">
        <v>0</v>
      </c>
      <c r="R194" s="232">
        <f>Q194*H194</f>
        <v>0</v>
      </c>
      <c r="S194" s="232">
        <v>0</v>
      </c>
      <c r="T194" s="233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34" t="s">
        <v>153</v>
      </c>
      <c r="AT194" s="234" t="s">
        <v>136</v>
      </c>
      <c r="AU194" s="234" t="s">
        <v>90</v>
      </c>
      <c r="AY194" s="15" t="s">
        <v>133</v>
      </c>
      <c r="BE194" s="235">
        <f>IF(N194="základní",J194,0)</f>
        <v>0</v>
      </c>
      <c r="BF194" s="235">
        <f>IF(N194="snížená",J194,0)</f>
        <v>0</v>
      </c>
      <c r="BG194" s="235">
        <f>IF(N194="zákl. přenesená",J194,0)</f>
        <v>0</v>
      </c>
      <c r="BH194" s="235">
        <f>IF(N194="sníž. přenesená",J194,0)</f>
        <v>0</v>
      </c>
      <c r="BI194" s="235">
        <f>IF(N194="nulová",J194,0)</f>
        <v>0</v>
      </c>
      <c r="BJ194" s="15" t="s">
        <v>85</v>
      </c>
      <c r="BK194" s="235">
        <f>ROUND(I194*H194,2)</f>
        <v>0</v>
      </c>
      <c r="BL194" s="15" t="s">
        <v>153</v>
      </c>
      <c r="BM194" s="234" t="s">
        <v>379</v>
      </c>
    </row>
    <row r="195" spans="1:51" s="13" customFormat="1" ht="12">
      <c r="A195" s="13"/>
      <c r="B195" s="249"/>
      <c r="C195" s="250"/>
      <c r="D195" s="236" t="s">
        <v>233</v>
      </c>
      <c r="E195" s="251" t="s">
        <v>1</v>
      </c>
      <c r="F195" s="252" t="s">
        <v>186</v>
      </c>
      <c r="G195" s="250"/>
      <c r="H195" s="253">
        <v>234.03</v>
      </c>
      <c r="I195" s="254"/>
      <c r="J195" s="250"/>
      <c r="K195" s="250"/>
      <c r="L195" s="255"/>
      <c r="M195" s="256"/>
      <c r="N195" s="257"/>
      <c r="O195" s="257"/>
      <c r="P195" s="257"/>
      <c r="Q195" s="257"/>
      <c r="R195" s="257"/>
      <c r="S195" s="257"/>
      <c r="T195" s="25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9" t="s">
        <v>233</v>
      </c>
      <c r="AU195" s="259" t="s">
        <v>90</v>
      </c>
      <c r="AV195" s="13" t="s">
        <v>90</v>
      </c>
      <c r="AW195" s="13" t="s">
        <v>36</v>
      </c>
      <c r="AX195" s="13" t="s">
        <v>85</v>
      </c>
      <c r="AY195" s="259" t="s">
        <v>133</v>
      </c>
    </row>
    <row r="196" spans="1:63" s="12" customFormat="1" ht="22.8" customHeight="1">
      <c r="A196" s="12"/>
      <c r="B196" s="206"/>
      <c r="C196" s="207"/>
      <c r="D196" s="208" t="s">
        <v>79</v>
      </c>
      <c r="E196" s="220" t="s">
        <v>255</v>
      </c>
      <c r="F196" s="220" t="s">
        <v>380</v>
      </c>
      <c r="G196" s="207"/>
      <c r="H196" s="207"/>
      <c r="I196" s="210"/>
      <c r="J196" s="221">
        <f>BK196</f>
        <v>0</v>
      </c>
      <c r="K196" s="207"/>
      <c r="L196" s="212"/>
      <c r="M196" s="213"/>
      <c r="N196" s="214"/>
      <c r="O196" s="214"/>
      <c r="P196" s="215">
        <f>SUM(P197:P204)</f>
        <v>0</v>
      </c>
      <c r="Q196" s="214"/>
      <c r="R196" s="215">
        <f>SUM(R197:R204)</f>
        <v>0.1995334</v>
      </c>
      <c r="S196" s="214"/>
      <c r="T196" s="216">
        <f>SUM(T197:T204)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17" t="s">
        <v>85</v>
      </c>
      <c r="AT196" s="218" t="s">
        <v>79</v>
      </c>
      <c r="AU196" s="218" t="s">
        <v>85</v>
      </c>
      <c r="AY196" s="217" t="s">
        <v>133</v>
      </c>
      <c r="BK196" s="219">
        <f>SUM(BK197:BK204)</f>
        <v>0</v>
      </c>
    </row>
    <row r="197" spans="1:65" s="2" customFormat="1" ht="24.15" customHeight="1">
      <c r="A197" s="36"/>
      <c r="B197" s="37"/>
      <c r="C197" s="222" t="s">
        <v>381</v>
      </c>
      <c r="D197" s="222" t="s">
        <v>136</v>
      </c>
      <c r="E197" s="223" t="s">
        <v>382</v>
      </c>
      <c r="F197" s="224" t="s">
        <v>383</v>
      </c>
      <c r="G197" s="225" t="s">
        <v>191</v>
      </c>
      <c r="H197" s="226">
        <v>123</v>
      </c>
      <c r="I197" s="227"/>
      <c r="J197" s="228">
        <f>ROUND(I197*H197,2)</f>
        <v>0</v>
      </c>
      <c r="K197" s="229"/>
      <c r="L197" s="42"/>
      <c r="M197" s="230" t="s">
        <v>1</v>
      </c>
      <c r="N197" s="231" t="s">
        <v>45</v>
      </c>
      <c r="O197" s="89"/>
      <c r="P197" s="232">
        <f>O197*H197</f>
        <v>0</v>
      </c>
      <c r="Q197" s="232">
        <v>0</v>
      </c>
      <c r="R197" s="232">
        <f>Q197*H197</f>
        <v>0</v>
      </c>
      <c r="S197" s="232">
        <v>0</v>
      </c>
      <c r="T197" s="233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34" t="s">
        <v>153</v>
      </c>
      <c r="AT197" s="234" t="s">
        <v>136</v>
      </c>
      <c r="AU197" s="234" t="s">
        <v>90</v>
      </c>
      <c r="AY197" s="15" t="s">
        <v>133</v>
      </c>
      <c r="BE197" s="235">
        <f>IF(N197="základní",J197,0)</f>
        <v>0</v>
      </c>
      <c r="BF197" s="235">
        <f>IF(N197="snížená",J197,0)</f>
        <v>0</v>
      </c>
      <c r="BG197" s="235">
        <f>IF(N197="zákl. přenesená",J197,0)</f>
        <v>0</v>
      </c>
      <c r="BH197" s="235">
        <f>IF(N197="sníž. přenesená",J197,0)</f>
        <v>0</v>
      </c>
      <c r="BI197" s="235">
        <f>IF(N197="nulová",J197,0)</f>
        <v>0</v>
      </c>
      <c r="BJ197" s="15" t="s">
        <v>85</v>
      </c>
      <c r="BK197" s="235">
        <f>ROUND(I197*H197,2)</f>
        <v>0</v>
      </c>
      <c r="BL197" s="15" t="s">
        <v>153</v>
      </c>
      <c r="BM197" s="234" t="s">
        <v>384</v>
      </c>
    </row>
    <row r="198" spans="1:51" s="13" customFormat="1" ht="12">
      <c r="A198" s="13"/>
      <c r="B198" s="249"/>
      <c r="C198" s="250"/>
      <c r="D198" s="236" t="s">
        <v>233</v>
      </c>
      <c r="E198" s="251" t="s">
        <v>1</v>
      </c>
      <c r="F198" s="252" t="s">
        <v>189</v>
      </c>
      <c r="G198" s="250"/>
      <c r="H198" s="253">
        <v>123</v>
      </c>
      <c r="I198" s="254"/>
      <c r="J198" s="250"/>
      <c r="K198" s="250"/>
      <c r="L198" s="255"/>
      <c r="M198" s="256"/>
      <c r="N198" s="257"/>
      <c r="O198" s="257"/>
      <c r="P198" s="257"/>
      <c r="Q198" s="257"/>
      <c r="R198" s="257"/>
      <c r="S198" s="257"/>
      <c r="T198" s="25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9" t="s">
        <v>233</v>
      </c>
      <c r="AU198" s="259" t="s">
        <v>90</v>
      </c>
      <c r="AV198" s="13" t="s">
        <v>90</v>
      </c>
      <c r="AW198" s="13" t="s">
        <v>36</v>
      </c>
      <c r="AX198" s="13" t="s">
        <v>85</v>
      </c>
      <c r="AY198" s="259" t="s">
        <v>133</v>
      </c>
    </row>
    <row r="199" spans="1:65" s="2" customFormat="1" ht="24.15" customHeight="1">
      <c r="A199" s="36"/>
      <c r="B199" s="37"/>
      <c r="C199" s="260" t="s">
        <v>385</v>
      </c>
      <c r="D199" s="260" t="s">
        <v>284</v>
      </c>
      <c r="E199" s="261" t="s">
        <v>386</v>
      </c>
      <c r="F199" s="262" t="s">
        <v>387</v>
      </c>
      <c r="G199" s="263" t="s">
        <v>191</v>
      </c>
      <c r="H199" s="264">
        <v>124.23</v>
      </c>
      <c r="I199" s="265"/>
      <c r="J199" s="266">
        <f>ROUND(I199*H199,2)</f>
        <v>0</v>
      </c>
      <c r="K199" s="267"/>
      <c r="L199" s="268"/>
      <c r="M199" s="269" t="s">
        <v>1</v>
      </c>
      <c r="N199" s="270" t="s">
        <v>45</v>
      </c>
      <c r="O199" s="89"/>
      <c r="P199" s="232">
        <f>O199*H199</f>
        <v>0</v>
      </c>
      <c r="Q199" s="232">
        <v>0.00158</v>
      </c>
      <c r="R199" s="232">
        <f>Q199*H199</f>
        <v>0.1962834</v>
      </c>
      <c r="S199" s="232">
        <v>0</v>
      </c>
      <c r="T199" s="233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34" t="s">
        <v>255</v>
      </c>
      <c r="AT199" s="234" t="s">
        <v>284</v>
      </c>
      <c r="AU199" s="234" t="s">
        <v>90</v>
      </c>
      <c r="AY199" s="15" t="s">
        <v>133</v>
      </c>
      <c r="BE199" s="235">
        <f>IF(N199="základní",J199,0)</f>
        <v>0</v>
      </c>
      <c r="BF199" s="235">
        <f>IF(N199="snížená",J199,0)</f>
        <v>0</v>
      </c>
      <c r="BG199" s="235">
        <f>IF(N199="zákl. přenesená",J199,0)</f>
        <v>0</v>
      </c>
      <c r="BH199" s="235">
        <f>IF(N199="sníž. přenesená",J199,0)</f>
        <v>0</v>
      </c>
      <c r="BI199" s="235">
        <f>IF(N199="nulová",J199,0)</f>
        <v>0</v>
      </c>
      <c r="BJ199" s="15" t="s">
        <v>85</v>
      </c>
      <c r="BK199" s="235">
        <f>ROUND(I199*H199,2)</f>
        <v>0</v>
      </c>
      <c r="BL199" s="15" t="s">
        <v>153</v>
      </c>
      <c r="BM199" s="234" t="s">
        <v>388</v>
      </c>
    </row>
    <row r="200" spans="1:51" s="13" customFormat="1" ht="12">
      <c r="A200" s="13"/>
      <c r="B200" s="249"/>
      <c r="C200" s="250"/>
      <c r="D200" s="236" t="s">
        <v>233</v>
      </c>
      <c r="E200" s="250"/>
      <c r="F200" s="252" t="s">
        <v>389</v>
      </c>
      <c r="G200" s="250"/>
      <c r="H200" s="253">
        <v>124.23</v>
      </c>
      <c r="I200" s="254"/>
      <c r="J200" s="250"/>
      <c r="K200" s="250"/>
      <c r="L200" s="255"/>
      <c r="M200" s="256"/>
      <c r="N200" s="257"/>
      <c r="O200" s="257"/>
      <c r="P200" s="257"/>
      <c r="Q200" s="257"/>
      <c r="R200" s="257"/>
      <c r="S200" s="257"/>
      <c r="T200" s="25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9" t="s">
        <v>233</v>
      </c>
      <c r="AU200" s="259" t="s">
        <v>90</v>
      </c>
      <c r="AV200" s="13" t="s">
        <v>90</v>
      </c>
      <c r="AW200" s="13" t="s">
        <v>4</v>
      </c>
      <c r="AX200" s="13" t="s">
        <v>85</v>
      </c>
      <c r="AY200" s="259" t="s">
        <v>133</v>
      </c>
    </row>
    <row r="201" spans="1:65" s="2" customFormat="1" ht="37.8" customHeight="1">
      <c r="A201" s="36"/>
      <c r="B201" s="37"/>
      <c r="C201" s="260" t="s">
        <v>390</v>
      </c>
      <c r="D201" s="260" t="s">
        <v>284</v>
      </c>
      <c r="E201" s="261" t="s">
        <v>391</v>
      </c>
      <c r="F201" s="262" t="s">
        <v>392</v>
      </c>
      <c r="G201" s="263" t="s">
        <v>165</v>
      </c>
      <c r="H201" s="264">
        <v>20</v>
      </c>
      <c r="I201" s="265"/>
      <c r="J201" s="266">
        <f>ROUND(I201*H201,2)</f>
        <v>0</v>
      </c>
      <c r="K201" s="267"/>
      <c r="L201" s="268"/>
      <c r="M201" s="269" t="s">
        <v>1</v>
      </c>
      <c r="N201" s="270" t="s">
        <v>45</v>
      </c>
      <c r="O201" s="89"/>
      <c r="P201" s="232">
        <f>O201*H201</f>
        <v>0</v>
      </c>
      <c r="Q201" s="232">
        <v>7E-05</v>
      </c>
      <c r="R201" s="232">
        <f>Q201*H201</f>
        <v>0.0013999999999999998</v>
      </c>
      <c r="S201" s="232">
        <v>0</v>
      </c>
      <c r="T201" s="233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34" t="s">
        <v>255</v>
      </c>
      <c r="AT201" s="234" t="s">
        <v>284</v>
      </c>
      <c r="AU201" s="234" t="s">
        <v>90</v>
      </c>
      <c r="AY201" s="15" t="s">
        <v>133</v>
      </c>
      <c r="BE201" s="235">
        <f>IF(N201="základní",J201,0)</f>
        <v>0</v>
      </c>
      <c r="BF201" s="235">
        <f>IF(N201="snížená",J201,0)</f>
        <v>0</v>
      </c>
      <c r="BG201" s="235">
        <f>IF(N201="zákl. přenesená",J201,0)</f>
        <v>0</v>
      </c>
      <c r="BH201" s="235">
        <f>IF(N201="sníž. přenesená",J201,0)</f>
        <v>0</v>
      </c>
      <c r="BI201" s="235">
        <f>IF(N201="nulová",J201,0)</f>
        <v>0</v>
      </c>
      <c r="BJ201" s="15" t="s">
        <v>85</v>
      </c>
      <c r="BK201" s="235">
        <f>ROUND(I201*H201,2)</f>
        <v>0</v>
      </c>
      <c r="BL201" s="15" t="s">
        <v>153</v>
      </c>
      <c r="BM201" s="234" t="s">
        <v>393</v>
      </c>
    </row>
    <row r="202" spans="1:65" s="2" customFormat="1" ht="44.25" customHeight="1">
      <c r="A202" s="36"/>
      <c r="B202" s="37"/>
      <c r="C202" s="260" t="s">
        <v>394</v>
      </c>
      <c r="D202" s="260" t="s">
        <v>284</v>
      </c>
      <c r="E202" s="261" t="s">
        <v>395</v>
      </c>
      <c r="F202" s="262" t="s">
        <v>396</v>
      </c>
      <c r="G202" s="263" t="s">
        <v>165</v>
      </c>
      <c r="H202" s="264">
        <v>2</v>
      </c>
      <c r="I202" s="265"/>
      <c r="J202" s="266">
        <f>ROUND(I202*H202,2)</f>
        <v>0</v>
      </c>
      <c r="K202" s="267"/>
      <c r="L202" s="268"/>
      <c r="M202" s="269" t="s">
        <v>1</v>
      </c>
      <c r="N202" s="270" t="s">
        <v>45</v>
      </c>
      <c r="O202" s="89"/>
      <c r="P202" s="232">
        <f>O202*H202</f>
        <v>0</v>
      </c>
      <c r="Q202" s="232">
        <v>0.00043</v>
      </c>
      <c r="R202" s="232">
        <f>Q202*H202</f>
        <v>0.00086</v>
      </c>
      <c r="S202" s="232">
        <v>0</v>
      </c>
      <c r="T202" s="233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34" t="s">
        <v>255</v>
      </c>
      <c r="AT202" s="234" t="s">
        <v>284</v>
      </c>
      <c r="AU202" s="234" t="s">
        <v>90</v>
      </c>
      <c r="AY202" s="15" t="s">
        <v>133</v>
      </c>
      <c r="BE202" s="235">
        <f>IF(N202="základní",J202,0)</f>
        <v>0</v>
      </c>
      <c r="BF202" s="235">
        <f>IF(N202="snížená",J202,0)</f>
        <v>0</v>
      </c>
      <c r="BG202" s="235">
        <f>IF(N202="zákl. přenesená",J202,0)</f>
        <v>0</v>
      </c>
      <c r="BH202" s="235">
        <f>IF(N202="sníž. přenesená",J202,0)</f>
        <v>0</v>
      </c>
      <c r="BI202" s="235">
        <f>IF(N202="nulová",J202,0)</f>
        <v>0</v>
      </c>
      <c r="BJ202" s="15" t="s">
        <v>85</v>
      </c>
      <c r="BK202" s="235">
        <f>ROUND(I202*H202,2)</f>
        <v>0</v>
      </c>
      <c r="BL202" s="15" t="s">
        <v>153</v>
      </c>
      <c r="BM202" s="234" t="s">
        <v>397</v>
      </c>
    </row>
    <row r="203" spans="1:65" s="2" customFormat="1" ht="33" customHeight="1">
      <c r="A203" s="36"/>
      <c r="B203" s="37"/>
      <c r="C203" s="260" t="s">
        <v>398</v>
      </c>
      <c r="D203" s="260" t="s">
        <v>284</v>
      </c>
      <c r="E203" s="261" t="s">
        <v>399</v>
      </c>
      <c r="F203" s="262" t="s">
        <v>400</v>
      </c>
      <c r="G203" s="263" t="s">
        <v>165</v>
      </c>
      <c r="H203" s="264">
        <v>2</v>
      </c>
      <c r="I203" s="265"/>
      <c r="J203" s="266">
        <f>ROUND(I203*H203,2)</f>
        <v>0</v>
      </c>
      <c r="K203" s="267"/>
      <c r="L203" s="268"/>
      <c r="M203" s="269" t="s">
        <v>1</v>
      </c>
      <c r="N203" s="270" t="s">
        <v>45</v>
      </c>
      <c r="O203" s="89"/>
      <c r="P203" s="232">
        <f>O203*H203</f>
        <v>0</v>
      </c>
      <c r="Q203" s="232">
        <v>0.00026</v>
      </c>
      <c r="R203" s="232">
        <f>Q203*H203</f>
        <v>0.00052</v>
      </c>
      <c r="S203" s="232">
        <v>0</v>
      </c>
      <c r="T203" s="233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34" t="s">
        <v>255</v>
      </c>
      <c r="AT203" s="234" t="s">
        <v>284</v>
      </c>
      <c r="AU203" s="234" t="s">
        <v>90</v>
      </c>
      <c r="AY203" s="15" t="s">
        <v>133</v>
      </c>
      <c r="BE203" s="235">
        <f>IF(N203="základní",J203,0)</f>
        <v>0</v>
      </c>
      <c r="BF203" s="235">
        <f>IF(N203="snížená",J203,0)</f>
        <v>0</v>
      </c>
      <c r="BG203" s="235">
        <f>IF(N203="zákl. přenesená",J203,0)</f>
        <v>0</v>
      </c>
      <c r="BH203" s="235">
        <f>IF(N203="sníž. přenesená",J203,0)</f>
        <v>0</v>
      </c>
      <c r="BI203" s="235">
        <f>IF(N203="nulová",J203,0)</f>
        <v>0</v>
      </c>
      <c r="BJ203" s="15" t="s">
        <v>85</v>
      </c>
      <c r="BK203" s="235">
        <f>ROUND(I203*H203,2)</f>
        <v>0</v>
      </c>
      <c r="BL203" s="15" t="s">
        <v>153</v>
      </c>
      <c r="BM203" s="234" t="s">
        <v>401</v>
      </c>
    </row>
    <row r="204" spans="1:65" s="2" customFormat="1" ht="37.8" customHeight="1">
      <c r="A204" s="36"/>
      <c r="B204" s="37"/>
      <c r="C204" s="260" t="s">
        <v>402</v>
      </c>
      <c r="D204" s="260" t="s">
        <v>284</v>
      </c>
      <c r="E204" s="261" t="s">
        <v>403</v>
      </c>
      <c r="F204" s="262" t="s">
        <v>404</v>
      </c>
      <c r="G204" s="263" t="s">
        <v>165</v>
      </c>
      <c r="H204" s="264">
        <v>1</v>
      </c>
      <c r="I204" s="265"/>
      <c r="J204" s="266">
        <f>ROUND(I204*H204,2)</f>
        <v>0</v>
      </c>
      <c r="K204" s="267"/>
      <c r="L204" s="268"/>
      <c r="M204" s="269" t="s">
        <v>1</v>
      </c>
      <c r="N204" s="270" t="s">
        <v>45</v>
      </c>
      <c r="O204" s="89"/>
      <c r="P204" s="232">
        <f>O204*H204</f>
        <v>0</v>
      </c>
      <c r="Q204" s="232">
        <v>0.00047</v>
      </c>
      <c r="R204" s="232">
        <f>Q204*H204</f>
        <v>0.00047</v>
      </c>
      <c r="S204" s="232">
        <v>0</v>
      </c>
      <c r="T204" s="233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34" t="s">
        <v>255</v>
      </c>
      <c r="AT204" s="234" t="s">
        <v>284</v>
      </c>
      <c r="AU204" s="234" t="s">
        <v>90</v>
      </c>
      <c r="AY204" s="15" t="s">
        <v>133</v>
      </c>
      <c r="BE204" s="235">
        <f>IF(N204="základní",J204,0)</f>
        <v>0</v>
      </c>
      <c r="BF204" s="235">
        <f>IF(N204="snížená",J204,0)</f>
        <v>0</v>
      </c>
      <c r="BG204" s="235">
        <f>IF(N204="zákl. přenesená",J204,0)</f>
        <v>0</v>
      </c>
      <c r="BH204" s="235">
        <f>IF(N204="sníž. přenesená",J204,0)</f>
        <v>0</v>
      </c>
      <c r="BI204" s="235">
        <f>IF(N204="nulová",J204,0)</f>
        <v>0</v>
      </c>
      <c r="BJ204" s="15" t="s">
        <v>85</v>
      </c>
      <c r="BK204" s="235">
        <f>ROUND(I204*H204,2)</f>
        <v>0</v>
      </c>
      <c r="BL204" s="15" t="s">
        <v>153</v>
      </c>
      <c r="BM204" s="234" t="s">
        <v>405</v>
      </c>
    </row>
    <row r="205" spans="1:63" s="12" customFormat="1" ht="22.8" customHeight="1">
      <c r="A205" s="12"/>
      <c r="B205" s="206"/>
      <c r="C205" s="207"/>
      <c r="D205" s="208" t="s">
        <v>79</v>
      </c>
      <c r="E205" s="220" t="s">
        <v>406</v>
      </c>
      <c r="F205" s="220" t="s">
        <v>407</v>
      </c>
      <c r="G205" s="207"/>
      <c r="H205" s="207"/>
      <c r="I205" s="210"/>
      <c r="J205" s="221">
        <f>BK205</f>
        <v>0</v>
      </c>
      <c r="K205" s="207"/>
      <c r="L205" s="212"/>
      <c r="M205" s="213"/>
      <c r="N205" s="214"/>
      <c r="O205" s="214"/>
      <c r="P205" s="215">
        <f>P206</f>
        <v>0</v>
      </c>
      <c r="Q205" s="214"/>
      <c r="R205" s="215">
        <f>R206</f>
        <v>0</v>
      </c>
      <c r="S205" s="214"/>
      <c r="T205" s="216">
        <f>T206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17" t="s">
        <v>85</v>
      </c>
      <c r="AT205" s="218" t="s">
        <v>79</v>
      </c>
      <c r="AU205" s="218" t="s">
        <v>85</v>
      </c>
      <c r="AY205" s="217" t="s">
        <v>133</v>
      </c>
      <c r="BK205" s="219">
        <f>BK206</f>
        <v>0</v>
      </c>
    </row>
    <row r="206" spans="1:65" s="2" customFormat="1" ht="33" customHeight="1">
      <c r="A206" s="36"/>
      <c r="B206" s="37"/>
      <c r="C206" s="222" t="s">
        <v>408</v>
      </c>
      <c r="D206" s="222" t="s">
        <v>136</v>
      </c>
      <c r="E206" s="223" t="s">
        <v>409</v>
      </c>
      <c r="F206" s="224" t="s">
        <v>410</v>
      </c>
      <c r="G206" s="225" t="s">
        <v>287</v>
      </c>
      <c r="H206" s="226">
        <v>174.005</v>
      </c>
      <c r="I206" s="227"/>
      <c r="J206" s="228">
        <f>ROUND(I206*H206,2)</f>
        <v>0</v>
      </c>
      <c r="K206" s="229"/>
      <c r="L206" s="42"/>
      <c r="M206" s="241" t="s">
        <v>1</v>
      </c>
      <c r="N206" s="242" t="s">
        <v>45</v>
      </c>
      <c r="O206" s="243"/>
      <c r="P206" s="244">
        <f>O206*H206</f>
        <v>0</v>
      </c>
      <c r="Q206" s="244">
        <v>0</v>
      </c>
      <c r="R206" s="244">
        <f>Q206*H206</f>
        <v>0</v>
      </c>
      <c r="S206" s="244">
        <v>0</v>
      </c>
      <c r="T206" s="245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34" t="s">
        <v>153</v>
      </c>
      <c r="AT206" s="234" t="s">
        <v>136</v>
      </c>
      <c r="AU206" s="234" t="s">
        <v>90</v>
      </c>
      <c r="AY206" s="15" t="s">
        <v>133</v>
      </c>
      <c r="BE206" s="235">
        <f>IF(N206="základní",J206,0)</f>
        <v>0</v>
      </c>
      <c r="BF206" s="235">
        <f>IF(N206="snížená",J206,0)</f>
        <v>0</v>
      </c>
      <c r="BG206" s="235">
        <f>IF(N206="zákl. přenesená",J206,0)</f>
        <v>0</v>
      </c>
      <c r="BH206" s="235">
        <f>IF(N206="sníž. přenesená",J206,0)</f>
        <v>0</v>
      </c>
      <c r="BI206" s="235">
        <f>IF(N206="nulová",J206,0)</f>
        <v>0</v>
      </c>
      <c r="BJ206" s="15" t="s">
        <v>85</v>
      </c>
      <c r="BK206" s="235">
        <f>ROUND(I206*H206,2)</f>
        <v>0</v>
      </c>
      <c r="BL206" s="15" t="s">
        <v>153</v>
      </c>
      <c r="BM206" s="234" t="s">
        <v>411</v>
      </c>
    </row>
    <row r="207" spans="1:31" s="2" customFormat="1" ht="6.95" customHeight="1">
      <c r="A207" s="36"/>
      <c r="B207" s="64"/>
      <c r="C207" s="65"/>
      <c r="D207" s="65"/>
      <c r="E207" s="65"/>
      <c r="F207" s="65"/>
      <c r="G207" s="65"/>
      <c r="H207" s="65"/>
      <c r="I207" s="65"/>
      <c r="J207" s="65"/>
      <c r="K207" s="65"/>
      <c r="L207" s="42"/>
      <c r="M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</row>
  </sheetData>
  <sheetProtection password="CC35" sheet="1" objects="1" scenarios="1" formatColumns="0" formatRows="0" autoFilter="0"/>
  <autoFilter ref="C122:K206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93</v>
      </c>
      <c r="AZ2" s="246" t="s">
        <v>412</v>
      </c>
      <c r="BA2" s="246" t="s">
        <v>413</v>
      </c>
      <c r="BB2" s="246" t="s">
        <v>191</v>
      </c>
      <c r="BC2" s="246" t="s">
        <v>414</v>
      </c>
      <c r="BD2" s="246" t="s">
        <v>148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8"/>
      <c r="AT3" s="15" t="s">
        <v>90</v>
      </c>
    </row>
    <row r="4" spans="2:46" s="1" customFormat="1" ht="24.95" customHeight="1">
      <c r="B4" s="18"/>
      <c r="D4" s="145" t="s">
        <v>108</v>
      </c>
      <c r="L4" s="18"/>
      <c r="M4" s="146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47" t="s">
        <v>16</v>
      </c>
      <c r="L6" s="18"/>
    </row>
    <row r="7" spans="2:12" s="1" customFormat="1" ht="16.5" customHeight="1">
      <c r="B7" s="18"/>
      <c r="E7" s="247" t="str">
        <f>'Rekapitulace stavby'!K6</f>
        <v>Křtiny - úložiště Dykovy školky</v>
      </c>
      <c r="F7" s="147"/>
      <c r="G7" s="147"/>
      <c r="H7" s="147"/>
      <c r="L7" s="18"/>
    </row>
    <row r="8" spans="1:31" s="2" customFormat="1" ht="12" customHeight="1">
      <c r="A8" s="36"/>
      <c r="B8" s="42"/>
      <c r="C8" s="36"/>
      <c r="D8" s="147" t="s">
        <v>193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8" t="s">
        <v>415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47" t="s">
        <v>18</v>
      </c>
      <c r="E11" s="36"/>
      <c r="F11" s="138" t="s">
        <v>1</v>
      </c>
      <c r="G11" s="36"/>
      <c r="H11" s="36"/>
      <c r="I11" s="147" t="s">
        <v>19</v>
      </c>
      <c r="J11" s="138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47" t="s">
        <v>20</v>
      </c>
      <c r="E12" s="36"/>
      <c r="F12" s="138" t="s">
        <v>21</v>
      </c>
      <c r="G12" s="36"/>
      <c r="H12" s="36"/>
      <c r="I12" s="147" t="s">
        <v>22</v>
      </c>
      <c r="J12" s="149" t="str">
        <f>'Rekapitulace stavby'!AN8</f>
        <v>6. 2. 2023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7" t="s">
        <v>24</v>
      </c>
      <c r="E14" s="36"/>
      <c r="F14" s="36"/>
      <c r="G14" s="36"/>
      <c r="H14" s="36"/>
      <c r="I14" s="147" t="s">
        <v>25</v>
      </c>
      <c r="J14" s="138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38" t="s">
        <v>27</v>
      </c>
      <c r="F15" s="36"/>
      <c r="G15" s="36"/>
      <c r="H15" s="36"/>
      <c r="I15" s="147" t="s">
        <v>28</v>
      </c>
      <c r="J15" s="138" t="s">
        <v>29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47" t="s">
        <v>30</v>
      </c>
      <c r="E17" s="36"/>
      <c r="F17" s="36"/>
      <c r="G17" s="36"/>
      <c r="H17" s="36"/>
      <c r="I17" s="147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8"/>
      <c r="G18" s="138"/>
      <c r="H18" s="138"/>
      <c r="I18" s="147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47" t="s">
        <v>32</v>
      </c>
      <c r="E20" s="36"/>
      <c r="F20" s="36"/>
      <c r="G20" s="36"/>
      <c r="H20" s="36"/>
      <c r="I20" s="147" t="s">
        <v>25</v>
      </c>
      <c r="J20" s="138" t="s">
        <v>33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38" t="s">
        <v>34</v>
      </c>
      <c r="F21" s="36"/>
      <c r="G21" s="36"/>
      <c r="H21" s="36"/>
      <c r="I21" s="147" t="s">
        <v>28</v>
      </c>
      <c r="J21" s="138" t="s">
        <v>35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47" t="s">
        <v>37</v>
      </c>
      <c r="E23" s="36"/>
      <c r="F23" s="36"/>
      <c r="G23" s="36"/>
      <c r="H23" s="36"/>
      <c r="I23" s="147" t="s">
        <v>25</v>
      </c>
      <c r="J23" s="138" t="s">
        <v>33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38" t="s">
        <v>38</v>
      </c>
      <c r="F24" s="36"/>
      <c r="G24" s="36"/>
      <c r="H24" s="36"/>
      <c r="I24" s="147" t="s">
        <v>28</v>
      </c>
      <c r="J24" s="138" t="s">
        <v>35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47" t="s">
        <v>39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50"/>
      <c r="B27" s="151"/>
      <c r="C27" s="150"/>
      <c r="D27" s="150"/>
      <c r="E27" s="152" t="s">
        <v>1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54"/>
      <c r="E29" s="154"/>
      <c r="F29" s="154"/>
      <c r="G29" s="154"/>
      <c r="H29" s="154"/>
      <c r="I29" s="154"/>
      <c r="J29" s="154"/>
      <c r="K29" s="154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55" t="s">
        <v>40</v>
      </c>
      <c r="E30" s="36"/>
      <c r="F30" s="36"/>
      <c r="G30" s="36"/>
      <c r="H30" s="36"/>
      <c r="I30" s="36"/>
      <c r="J30" s="156">
        <f>ROUND(J123,2)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4"/>
      <c r="E31" s="154"/>
      <c r="F31" s="154"/>
      <c r="G31" s="154"/>
      <c r="H31" s="154"/>
      <c r="I31" s="154"/>
      <c r="J31" s="154"/>
      <c r="K31" s="154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7" t="s">
        <v>42</v>
      </c>
      <c r="G32" s="36"/>
      <c r="H32" s="36"/>
      <c r="I32" s="157" t="s">
        <v>41</v>
      </c>
      <c r="J32" s="157" t="s">
        <v>43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8" t="s">
        <v>44</v>
      </c>
      <c r="E33" s="147" t="s">
        <v>45</v>
      </c>
      <c r="F33" s="159">
        <f>ROUND((SUM(BE123:BE157)),2)</f>
        <v>0</v>
      </c>
      <c r="G33" s="36"/>
      <c r="H33" s="36"/>
      <c r="I33" s="160">
        <v>0.21</v>
      </c>
      <c r="J33" s="159">
        <f>ROUND(((SUM(BE123:BE157))*I33),2)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47" t="s">
        <v>46</v>
      </c>
      <c r="F34" s="159">
        <f>ROUND((SUM(BF123:BF157)),2)</f>
        <v>0</v>
      </c>
      <c r="G34" s="36"/>
      <c r="H34" s="36"/>
      <c r="I34" s="160">
        <v>0.15</v>
      </c>
      <c r="J34" s="159">
        <f>ROUND(((SUM(BF123:BF157))*I34),2)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47" t="s">
        <v>47</v>
      </c>
      <c r="F35" s="159">
        <f>ROUND((SUM(BG123:BG157)),2)</f>
        <v>0</v>
      </c>
      <c r="G35" s="36"/>
      <c r="H35" s="36"/>
      <c r="I35" s="160">
        <v>0.21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47" t="s">
        <v>48</v>
      </c>
      <c r="F36" s="159">
        <f>ROUND((SUM(BH123:BH157)),2)</f>
        <v>0</v>
      </c>
      <c r="G36" s="36"/>
      <c r="H36" s="36"/>
      <c r="I36" s="160">
        <v>0.15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7" t="s">
        <v>49</v>
      </c>
      <c r="F37" s="159">
        <f>ROUND((SUM(BI123:BI157)),2)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61"/>
      <c r="D39" s="162" t="s">
        <v>50</v>
      </c>
      <c r="E39" s="163"/>
      <c r="F39" s="163"/>
      <c r="G39" s="164" t="s">
        <v>51</v>
      </c>
      <c r="H39" s="165" t="s">
        <v>52</v>
      </c>
      <c r="I39" s="163"/>
      <c r="J39" s="166">
        <f>SUM(J30:J37)</f>
        <v>0</v>
      </c>
      <c r="K39" s="167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8" t="s">
        <v>53</v>
      </c>
      <c r="E50" s="169"/>
      <c r="F50" s="169"/>
      <c r="G50" s="168" t="s">
        <v>54</v>
      </c>
      <c r="H50" s="169"/>
      <c r="I50" s="169"/>
      <c r="J50" s="169"/>
      <c r="K50" s="169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0" t="s">
        <v>55</v>
      </c>
      <c r="E61" s="171"/>
      <c r="F61" s="172" t="s">
        <v>56</v>
      </c>
      <c r="G61" s="170" t="s">
        <v>55</v>
      </c>
      <c r="H61" s="171"/>
      <c r="I61" s="171"/>
      <c r="J61" s="173" t="s">
        <v>56</v>
      </c>
      <c r="K61" s="171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8" t="s">
        <v>57</v>
      </c>
      <c r="E65" s="174"/>
      <c r="F65" s="174"/>
      <c r="G65" s="168" t="s">
        <v>58</v>
      </c>
      <c r="H65" s="174"/>
      <c r="I65" s="174"/>
      <c r="J65" s="174"/>
      <c r="K65" s="174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0" t="s">
        <v>55</v>
      </c>
      <c r="E76" s="171"/>
      <c r="F76" s="172" t="s">
        <v>56</v>
      </c>
      <c r="G76" s="170" t="s">
        <v>55</v>
      </c>
      <c r="H76" s="171"/>
      <c r="I76" s="171"/>
      <c r="J76" s="173" t="s">
        <v>56</v>
      </c>
      <c r="K76" s="171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5"/>
      <c r="C77" s="176"/>
      <c r="D77" s="176"/>
      <c r="E77" s="176"/>
      <c r="F77" s="176"/>
      <c r="G77" s="176"/>
      <c r="H77" s="176"/>
      <c r="I77" s="176"/>
      <c r="J77" s="176"/>
      <c r="K77" s="176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7"/>
      <c r="C81" s="178"/>
      <c r="D81" s="178"/>
      <c r="E81" s="178"/>
      <c r="F81" s="178"/>
      <c r="G81" s="178"/>
      <c r="H81" s="178"/>
      <c r="I81" s="178"/>
      <c r="J81" s="178"/>
      <c r="K81" s="178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109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248" t="str">
        <f>E7</f>
        <v>Křtiny - úložiště Dykovy školky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193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SO.02 - Oplocení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k.ú. Křtiny</v>
      </c>
      <c r="G89" s="38"/>
      <c r="H89" s="38"/>
      <c r="I89" s="30" t="s">
        <v>22</v>
      </c>
      <c r="J89" s="77" t="str">
        <f>IF(J12="","",J12)</f>
        <v>6. 2. 2023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Mendelova univerzita v Brně</v>
      </c>
      <c r="G91" s="38"/>
      <c r="H91" s="38"/>
      <c r="I91" s="30" t="s">
        <v>32</v>
      </c>
      <c r="J91" s="34" t="str">
        <f>E21</f>
        <v>Ing. Karel Vaštík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40.05" customHeight="1">
      <c r="A92" s="36"/>
      <c r="B92" s="37"/>
      <c r="C92" s="30" t="s">
        <v>30</v>
      </c>
      <c r="D92" s="38"/>
      <c r="E92" s="38"/>
      <c r="F92" s="25" t="str">
        <f>IF(E18="","",E18)</f>
        <v>Vyplň údaj</v>
      </c>
      <c r="G92" s="38"/>
      <c r="H92" s="38"/>
      <c r="I92" s="30" t="s">
        <v>37</v>
      </c>
      <c r="J92" s="34" t="str">
        <f>E24</f>
        <v>Ing. Karel Vaštík, Lideřovská 14, 696 61 Vnorovy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9" t="s">
        <v>110</v>
      </c>
      <c r="D94" s="180"/>
      <c r="E94" s="180"/>
      <c r="F94" s="180"/>
      <c r="G94" s="180"/>
      <c r="H94" s="180"/>
      <c r="I94" s="180"/>
      <c r="J94" s="181" t="s">
        <v>111</v>
      </c>
      <c r="K94" s="180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82" t="s">
        <v>112</v>
      </c>
      <c r="D96" s="38"/>
      <c r="E96" s="38"/>
      <c r="F96" s="38"/>
      <c r="G96" s="38"/>
      <c r="H96" s="38"/>
      <c r="I96" s="38"/>
      <c r="J96" s="108">
        <f>J123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113</v>
      </c>
    </row>
    <row r="97" spans="1:31" s="9" customFormat="1" ht="24.95" customHeight="1">
      <c r="A97" s="9"/>
      <c r="B97" s="183"/>
      <c r="C97" s="184"/>
      <c r="D97" s="185" t="s">
        <v>220</v>
      </c>
      <c r="E97" s="186"/>
      <c r="F97" s="186"/>
      <c r="G97" s="186"/>
      <c r="H97" s="186"/>
      <c r="I97" s="186"/>
      <c r="J97" s="187">
        <f>J124</f>
        <v>0</v>
      </c>
      <c r="K97" s="184"/>
      <c r="L97" s="18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9"/>
      <c r="C98" s="130"/>
      <c r="D98" s="190" t="s">
        <v>221</v>
      </c>
      <c r="E98" s="191"/>
      <c r="F98" s="191"/>
      <c r="G98" s="191"/>
      <c r="H98" s="191"/>
      <c r="I98" s="191"/>
      <c r="J98" s="192">
        <f>J125</f>
        <v>0</v>
      </c>
      <c r="K98" s="130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9"/>
      <c r="C99" s="130"/>
      <c r="D99" s="190" t="s">
        <v>416</v>
      </c>
      <c r="E99" s="191"/>
      <c r="F99" s="191"/>
      <c r="G99" s="191"/>
      <c r="H99" s="191"/>
      <c r="I99" s="191"/>
      <c r="J99" s="192">
        <f>J130</f>
        <v>0</v>
      </c>
      <c r="K99" s="130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9"/>
      <c r="C100" s="130"/>
      <c r="D100" s="190" t="s">
        <v>224</v>
      </c>
      <c r="E100" s="191"/>
      <c r="F100" s="191"/>
      <c r="G100" s="191"/>
      <c r="H100" s="191"/>
      <c r="I100" s="191"/>
      <c r="J100" s="192">
        <f>J142</f>
        <v>0</v>
      </c>
      <c r="K100" s="130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9"/>
      <c r="C101" s="130"/>
      <c r="D101" s="190" t="s">
        <v>417</v>
      </c>
      <c r="E101" s="191"/>
      <c r="F101" s="191"/>
      <c r="G101" s="191"/>
      <c r="H101" s="191"/>
      <c r="I101" s="191"/>
      <c r="J101" s="192">
        <f>J147</f>
        <v>0</v>
      </c>
      <c r="K101" s="130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9"/>
      <c r="C102" s="130"/>
      <c r="D102" s="190" t="s">
        <v>418</v>
      </c>
      <c r="E102" s="191"/>
      <c r="F102" s="191"/>
      <c r="G102" s="191"/>
      <c r="H102" s="191"/>
      <c r="I102" s="191"/>
      <c r="J102" s="192">
        <f>J152</f>
        <v>0</v>
      </c>
      <c r="K102" s="130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9"/>
      <c r="C103" s="130"/>
      <c r="D103" s="190" t="s">
        <v>226</v>
      </c>
      <c r="E103" s="191"/>
      <c r="F103" s="191"/>
      <c r="G103" s="191"/>
      <c r="H103" s="191"/>
      <c r="I103" s="191"/>
      <c r="J103" s="192">
        <f>J156</f>
        <v>0</v>
      </c>
      <c r="K103" s="130"/>
      <c r="L103" s="19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6"/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5" customHeight="1">
      <c r="A105" s="36"/>
      <c r="B105" s="64"/>
      <c r="C105" s="65"/>
      <c r="D105" s="65"/>
      <c r="E105" s="65"/>
      <c r="F105" s="65"/>
      <c r="G105" s="65"/>
      <c r="H105" s="65"/>
      <c r="I105" s="65"/>
      <c r="J105" s="65"/>
      <c r="K105" s="65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9" spans="1:31" s="2" customFormat="1" ht="6.95" customHeight="1">
      <c r="A109" s="36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24.95" customHeight="1">
      <c r="A110" s="36"/>
      <c r="B110" s="37"/>
      <c r="C110" s="21" t="s">
        <v>117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16</v>
      </c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8"/>
      <c r="D113" s="38"/>
      <c r="E113" s="248" t="str">
        <f>E7</f>
        <v>Křtiny - úložiště Dykovy školky</v>
      </c>
      <c r="F113" s="30"/>
      <c r="G113" s="30"/>
      <c r="H113" s="30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193</v>
      </c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6.5" customHeight="1">
      <c r="A115" s="36"/>
      <c r="B115" s="37"/>
      <c r="C115" s="38"/>
      <c r="D115" s="38"/>
      <c r="E115" s="74" t="str">
        <f>E9</f>
        <v>SO.02 - Oplocení</v>
      </c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20</v>
      </c>
      <c r="D117" s="38"/>
      <c r="E117" s="38"/>
      <c r="F117" s="25" t="str">
        <f>F12</f>
        <v>k.ú. Křtiny</v>
      </c>
      <c r="G117" s="38"/>
      <c r="H117" s="38"/>
      <c r="I117" s="30" t="s">
        <v>22</v>
      </c>
      <c r="J117" s="77" t="str">
        <f>IF(J12="","",J12)</f>
        <v>6. 2. 2023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15" customHeight="1">
      <c r="A119" s="36"/>
      <c r="B119" s="37"/>
      <c r="C119" s="30" t="s">
        <v>24</v>
      </c>
      <c r="D119" s="38"/>
      <c r="E119" s="38"/>
      <c r="F119" s="25" t="str">
        <f>E15</f>
        <v>Mendelova univerzita v Brně</v>
      </c>
      <c r="G119" s="38"/>
      <c r="H119" s="38"/>
      <c r="I119" s="30" t="s">
        <v>32</v>
      </c>
      <c r="J119" s="34" t="str">
        <f>E21</f>
        <v>Ing. Karel Vaštík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40.05" customHeight="1">
      <c r="A120" s="36"/>
      <c r="B120" s="37"/>
      <c r="C120" s="30" t="s">
        <v>30</v>
      </c>
      <c r="D120" s="38"/>
      <c r="E120" s="38"/>
      <c r="F120" s="25" t="str">
        <f>IF(E18="","",E18)</f>
        <v>Vyplň údaj</v>
      </c>
      <c r="G120" s="38"/>
      <c r="H120" s="38"/>
      <c r="I120" s="30" t="s">
        <v>37</v>
      </c>
      <c r="J120" s="34" t="str">
        <f>E24</f>
        <v>Ing. Karel Vaštík, Lideřovská 14, 696 61 Vnorovy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0.3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11" customFormat="1" ht="29.25" customHeight="1">
      <c r="A122" s="194"/>
      <c r="B122" s="195"/>
      <c r="C122" s="196" t="s">
        <v>118</v>
      </c>
      <c r="D122" s="197" t="s">
        <v>65</v>
      </c>
      <c r="E122" s="197" t="s">
        <v>61</v>
      </c>
      <c r="F122" s="197" t="s">
        <v>62</v>
      </c>
      <c r="G122" s="197" t="s">
        <v>119</v>
      </c>
      <c r="H122" s="197" t="s">
        <v>120</v>
      </c>
      <c r="I122" s="197" t="s">
        <v>121</v>
      </c>
      <c r="J122" s="198" t="s">
        <v>111</v>
      </c>
      <c r="K122" s="199" t="s">
        <v>122</v>
      </c>
      <c r="L122" s="200"/>
      <c r="M122" s="98" t="s">
        <v>1</v>
      </c>
      <c r="N122" s="99" t="s">
        <v>44</v>
      </c>
      <c r="O122" s="99" t="s">
        <v>123</v>
      </c>
      <c r="P122" s="99" t="s">
        <v>124</v>
      </c>
      <c r="Q122" s="99" t="s">
        <v>125</v>
      </c>
      <c r="R122" s="99" t="s">
        <v>126</v>
      </c>
      <c r="S122" s="99" t="s">
        <v>127</v>
      </c>
      <c r="T122" s="100" t="s">
        <v>128</v>
      </c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  <c r="AE122" s="194"/>
    </row>
    <row r="123" spans="1:63" s="2" customFormat="1" ht="22.8" customHeight="1">
      <c r="A123" s="36"/>
      <c r="B123" s="37"/>
      <c r="C123" s="105" t="s">
        <v>129</v>
      </c>
      <c r="D123" s="38"/>
      <c r="E123" s="38"/>
      <c r="F123" s="38"/>
      <c r="G123" s="38"/>
      <c r="H123" s="38"/>
      <c r="I123" s="38"/>
      <c r="J123" s="201">
        <f>BK123</f>
        <v>0</v>
      </c>
      <c r="K123" s="38"/>
      <c r="L123" s="42"/>
      <c r="M123" s="101"/>
      <c r="N123" s="202"/>
      <c r="O123" s="102"/>
      <c r="P123" s="203">
        <f>P124</f>
        <v>0</v>
      </c>
      <c r="Q123" s="102"/>
      <c r="R123" s="203">
        <f>R124</f>
        <v>30.2778105</v>
      </c>
      <c r="S123" s="102"/>
      <c r="T123" s="204">
        <f>T124</f>
        <v>7.917280000000001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5" t="s">
        <v>79</v>
      </c>
      <c r="AU123" s="15" t="s">
        <v>113</v>
      </c>
      <c r="BK123" s="205">
        <f>BK124</f>
        <v>0</v>
      </c>
    </row>
    <row r="124" spans="1:63" s="12" customFormat="1" ht="25.9" customHeight="1">
      <c r="A124" s="12"/>
      <c r="B124" s="206"/>
      <c r="C124" s="207"/>
      <c r="D124" s="208" t="s">
        <v>79</v>
      </c>
      <c r="E124" s="209" t="s">
        <v>227</v>
      </c>
      <c r="F124" s="209" t="s">
        <v>228</v>
      </c>
      <c r="G124" s="207"/>
      <c r="H124" s="207"/>
      <c r="I124" s="210"/>
      <c r="J124" s="211">
        <f>BK124</f>
        <v>0</v>
      </c>
      <c r="K124" s="207"/>
      <c r="L124" s="212"/>
      <c r="M124" s="213"/>
      <c r="N124" s="214"/>
      <c r="O124" s="214"/>
      <c r="P124" s="215">
        <f>P125+P130+P142+P147+P152+P156</f>
        <v>0</v>
      </c>
      <c r="Q124" s="214"/>
      <c r="R124" s="215">
        <f>R125+R130+R142+R147+R152+R156</f>
        <v>30.2778105</v>
      </c>
      <c r="S124" s="214"/>
      <c r="T124" s="216">
        <f>T125+T130+T142+T147+T152+T156</f>
        <v>7.917280000000001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7" t="s">
        <v>85</v>
      </c>
      <c r="AT124" s="218" t="s">
        <v>79</v>
      </c>
      <c r="AU124" s="218" t="s">
        <v>80</v>
      </c>
      <c r="AY124" s="217" t="s">
        <v>133</v>
      </c>
      <c r="BK124" s="219">
        <f>BK125+BK130+BK142+BK147+BK152+BK156</f>
        <v>0</v>
      </c>
    </row>
    <row r="125" spans="1:63" s="12" customFormat="1" ht="22.8" customHeight="1">
      <c r="A125" s="12"/>
      <c r="B125" s="206"/>
      <c r="C125" s="207"/>
      <c r="D125" s="208" t="s">
        <v>79</v>
      </c>
      <c r="E125" s="220" t="s">
        <v>85</v>
      </c>
      <c r="F125" s="220" t="s">
        <v>229</v>
      </c>
      <c r="G125" s="207"/>
      <c r="H125" s="207"/>
      <c r="I125" s="210"/>
      <c r="J125" s="221">
        <f>BK125</f>
        <v>0</v>
      </c>
      <c r="K125" s="207"/>
      <c r="L125" s="212"/>
      <c r="M125" s="213"/>
      <c r="N125" s="214"/>
      <c r="O125" s="214"/>
      <c r="P125" s="215">
        <f>SUM(P126:P129)</f>
        <v>0</v>
      </c>
      <c r="Q125" s="214"/>
      <c r="R125" s="215">
        <f>SUM(R126:R129)</f>
        <v>0</v>
      </c>
      <c r="S125" s="214"/>
      <c r="T125" s="216">
        <f>SUM(T126:T129)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7" t="s">
        <v>85</v>
      </c>
      <c r="AT125" s="218" t="s">
        <v>79</v>
      </c>
      <c r="AU125" s="218" t="s">
        <v>85</v>
      </c>
      <c r="AY125" s="217" t="s">
        <v>133</v>
      </c>
      <c r="BK125" s="219">
        <f>SUM(BK126:BK129)</f>
        <v>0</v>
      </c>
    </row>
    <row r="126" spans="1:65" s="2" customFormat="1" ht="24.15" customHeight="1">
      <c r="A126" s="36"/>
      <c r="B126" s="37"/>
      <c r="C126" s="222" t="s">
        <v>85</v>
      </c>
      <c r="D126" s="222" t="s">
        <v>136</v>
      </c>
      <c r="E126" s="223" t="s">
        <v>419</v>
      </c>
      <c r="F126" s="224" t="s">
        <v>420</v>
      </c>
      <c r="G126" s="225" t="s">
        <v>191</v>
      </c>
      <c r="H126" s="226">
        <v>44.4</v>
      </c>
      <c r="I126" s="227"/>
      <c r="J126" s="228">
        <f>ROUND(I126*H126,2)</f>
        <v>0</v>
      </c>
      <c r="K126" s="229"/>
      <c r="L126" s="42"/>
      <c r="M126" s="230" t="s">
        <v>1</v>
      </c>
      <c r="N126" s="231" t="s">
        <v>45</v>
      </c>
      <c r="O126" s="89"/>
      <c r="P126" s="232">
        <f>O126*H126</f>
        <v>0</v>
      </c>
      <c r="Q126" s="232">
        <v>0</v>
      </c>
      <c r="R126" s="232">
        <f>Q126*H126</f>
        <v>0</v>
      </c>
      <c r="S126" s="232">
        <v>0</v>
      </c>
      <c r="T126" s="233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34" t="s">
        <v>153</v>
      </c>
      <c r="AT126" s="234" t="s">
        <v>136</v>
      </c>
      <c r="AU126" s="234" t="s">
        <v>90</v>
      </c>
      <c r="AY126" s="15" t="s">
        <v>133</v>
      </c>
      <c r="BE126" s="235">
        <f>IF(N126="základní",J126,0)</f>
        <v>0</v>
      </c>
      <c r="BF126" s="235">
        <f>IF(N126="snížená",J126,0)</f>
        <v>0</v>
      </c>
      <c r="BG126" s="235">
        <f>IF(N126="zákl. přenesená",J126,0)</f>
        <v>0</v>
      </c>
      <c r="BH126" s="235">
        <f>IF(N126="sníž. přenesená",J126,0)</f>
        <v>0</v>
      </c>
      <c r="BI126" s="235">
        <f>IF(N126="nulová",J126,0)</f>
        <v>0</v>
      </c>
      <c r="BJ126" s="15" t="s">
        <v>85</v>
      </c>
      <c r="BK126" s="235">
        <f>ROUND(I126*H126,2)</f>
        <v>0</v>
      </c>
      <c r="BL126" s="15" t="s">
        <v>153</v>
      </c>
      <c r="BM126" s="234" t="s">
        <v>421</v>
      </c>
    </row>
    <row r="127" spans="1:51" s="13" customFormat="1" ht="12">
      <c r="A127" s="13"/>
      <c r="B127" s="249"/>
      <c r="C127" s="250"/>
      <c r="D127" s="236" t="s">
        <v>233</v>
      </c>
      <c r="E127" s="251" t="s">
        <v>1</v>
      </c>
      <c r="F127" s="252" t="s">
        <v>422</v>
      </c>
      <c r="G127" s="250"/>
      <c r="H127" s="253">
        <v>44.4</v>
      </c>
      <c r="I127" s="254"/>
      <c r="J127" s="250"/>
      <c r="K127" s="250"/>
      <c r="L127" s="255"/>
      <c r="M127" s="256"/>
      <c r="N127" s="257"/>
      <c r="O127" s="257"/>
      <c r="P127" s="257"/>
      <c r="Q127" s="257"/>
      <c r="R127" s="257"/>
      <c r="S127" s="257"/>
      <c r="T127" s="25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9" t="s">
        <v>233</v>
      </c>
      <c r="AU127" s="259" t="s">
        <v>90</v>
      </c>
      <c r="AV127" s="13" t="s">
        <v>90</v>
      </c>
      <c r="AW127" s="13" t="s">
        <v>36</v>
      </c>
      <c r="AX127" s="13" t="s">
        <v>85</v>
      </c>
      <c r="AY127" s="259" t="s">
        <v>133</v>
      </c>
    </row>
    <row r="128" spans="1:65" s="2" customFormat="1" ht="24.15" customHeight="1">
      <c r="A128" s="36"/>
      <c r="B128" s="37"/>
      <c r="C128" s="222" t="s">
        <v>90</v>
      </c>
      <c r="D128" s="222" t="s">
        <v>136</v>
      </c>
      <c r="E128" s="223" t="s">
        <v>423</v>
      </c>
      <c r="F128" s="224" t="s">
        <v>424</v>
      </c>
      <c r="G128" s="225" t="s">
        <v>191</v>
      </c>
      <c r="H128" s="226">
        <v>44.4</v>
      </c>
      <c r="I128" s="227"/>
      <c r="J128" s="228">
        <f>ROUND(I128*H128,2)</f>
        <v>0</v>
      </c>
      <c r="K128" s="229"/>
      <c r="L128" s="42"/>
      <c r="M128" s="230" t="s">
        <v>1</v>
      </c>
      <c r="N128" s="231" t="s">
        <v>45</v>
      </c>
      <c r="O128" s="89"/>
      <c r="P128" s="232">
        <f>O128*H128</f>
        <v>0</v>
      </c>
      <c r="Q128" s="232">
        <v>0</v>
      </c>
      <c r="R128" s="232">
        <f>Q128*H128</f>
        <v>0</v>
      </c>
      <c r="S128" s="232">
        <v>0</v>
      </c>
      <c r="T128" s="233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34" t="s">
        <v>153</v>
      </c>
      <c r="AT128" s="234" t="s">
        <v>136</v>
      </c>
      <c r="AU128" s="234" t="s">
        <v>90</v>
      </c>
      <c r="AY128" s="15" t="s">
        <v>133</v>
      </c>
      <c r="BE128" s="235">
        <f>IF(N128="základní",J128,0)</f>
        <v>0</v>
      </c>
      <c r="BF128" s="235">
        <f>IF(N128="snížená",J128,0)</f>
        <v>0</v>
      </c>
      <c r="BG128" s="235">
        <f>IF(N128="zákl. přenesená",J128,0)</f>
        <v>0</v>
      </c>
      <c r="BH128" s="235">
        <f>IF(N128="sníž. přenesená",J128,0)</f>
        <v>0</v>
      </c>
      <c r="BI128" s="235">
        <f>IF(N128="nulová",J128,0)</f>
        <v>0</v>
      </c>
      <c r="BJ128" s="15" t="s">
        <v>85</v>
      </c>
      <c r="BK128" s="235">
        <f>ROUND(I128*H128,2)</f>
        <v>0</v>
      </c>
      <c r="BL128" s="15" t="s">
        <v>153</v>
      </c>
      <c r="BM128" s="234" t="s">
        <v>425</v>
      </c>
    </row>
    <row r="129" spans="1:51" s="13" customFormat="1" ht="12">
      <c r="A129" s="13"/>
      <c r="B129" s="249"/>
      <c r="C129" s="250"/>
      <c r="D129" s="236" t="s">
        <v>233</v>
      </c>
      <c r="E129" s="251" t="s">
        <v>1</v>
      </c>
      <c r="F129" s="252" t="s">
        <v>422</v>
      </c>
      <c r="G129" s="250"/>
      <c r="H129" s="253">
        <v>44.4</v>
      </c>
      <c r="I129" s="254"/>
      <c r="J129" s="250"/>
      <c r="K129" s="250"/>
      <c r="L129" s="255"/>
      <c r="M129" s="256"/>
      <c r="N129" s="257"/>
      <c r="O129" s="257"/>
      <c r="P129" s="257"/>
      <c r="Q129" s="257"/>
      <c r="R129" s="257"/>
      <c r="S129" s="257"/>
      <c r="T129" s="25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9" t="s">
        <v>233</v>
      </c>
      <c r="AU129" s="259" t="s">
        <v>90</v>
      </c>
      <c r="AV129" s="13" t="s">
        <v>90</v>
      </c>
      <c r="AW129" s="13" t="s">
        <v>36</v>
      </c>
      <c r="AX129" s="13" t="s">
        <v>85</v>
      </c>
      <c r="AY129" s="259" t="s">
        <v>133</v>
      </c>
    </row>
    <row r="130" spans="1:63" s="12" customFormat="1" ht="22.8" customHeight="1">
      <c r="A130" s="12"/>
      <c r="B130" s="206"/>
      <c r="C130" s="207"/>
      <c r="D130" s="208" t="s">
        <v>79</v>
      </c>
      <c r="E130" s="220" t="s">
        <v>148</v>
      </c>
      <c r="F130" s="220" t="s">
        <v>426</v>
      </c>
      <c r="G130" s="207"/>
      <c r="H130" s="207"/>
      <c r="I130" s="210"/>
      <c r="J130" s="221">
        <f>BK130</f>
        <v>0</v>
      </c>
      <c r="K130" s="207"/>
      <c r="L130" s="212"/>
      <c r="M130" s="213"/>
      <c r="N130" s="214"/>
      <c r="O130" s="214"/>
      <c r="P130" s="215">
        <f>SUM(P131:P141)</f>
        <v>0</v>
      </c>
      <c r="Q130" s="214"/>
      <c r="R130" s="215">
        <f>SUM(R131:R141)</f>
        <v>15.728275499999999</v>
      </c>
      <c r="S130" s="214"/>
      <c r="T130" s="216">
        <f>SUM(T131:T141)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7" t="s">
        <v>85</v>
      </c>
      <c r="AT130" s="218" t="s">
        <v>79</v>
      </c>
      <c r="AU130" s="218" t="s">
        <v>85</v>
      </c>
      <c r="AY130" s="217" t="s">
        <v>133</v>
      </c>
      <c r="BK130" s="219">
        <f>SUM(BK131:BK141)</f>
        <v>0</v>
      </c>
    </row>
    <row r="131" spans="1:65" s="2" customFormat="1" ht="24.15" customHeight="1">
      <c r="A131" s="36"/>
      <c r="B131" s="37"/>
      <c r="C131" s="222" t="s">
        <v>148</v>
      </c>
      <c r="D131" s="222" t="s">
        <v>136</v>
      </c>
      <c r="E131" s="223" t="s">
        <v>427</v>
      </c>
      <c r="F131" s="224" t="s">
        <v>428</v>
      </c>
      <c r="G131" s="225" t="s">
        <v>165</v>
      </c>
      <c r="H131" s="226">
        <v>86</v>
      </c>
      <c r="I131" s="227"/>
      <c r="J131" s="228">
        <f>ROUND(I131*H131,2)</f>
        <v>0</v>
      </c>
      <c r="K131" s="229"/>
      <c r="L131" s="42"/>
      <c r="M131" s="230" t="s">
        <v>1</v>
      </c>
      <c r="N131" s="231" t="s">
        <v>45</v>
      </c>
      <c r="O131" s="89"/>
      <c r="P131" s="232">
        <f>O131*H131</f>
        <v>0</v>
      </c>
      <c r="Q131" s="232">
        <v>0.17489</v>
      </c>
      <c r="R131" s="232">
        <f>Q131*H131</f>
        <v>15.04054</v>
      </c>
      <c r="S131" s="232">
        <v>0</v>
      </c>
      <c r="T131" s="233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34" t="s">
        <v>153</v>
      </c>
      <c r="AT131" s="234" t="s">
        <v>136</v>
      </c>
      <c r="AU131" s="234" t="s">
        <v>90</v>
      </c>
      <c r="AY131" s="15" t="s">
        <v>133</v>
      </c>
      <c r="BE131" s="235">
        <f>IF(N131="základní",J131,0)</f>
        <v>0</v>
      </c>
      <c r="BF131" s="235">
        <f>IF(N131="snížená",J131,0)</f>
        <v>0</v>
      </c>
      <c r="BG131" s="235">
        <f>IF(N131="zákl. přenesená",J131,0)</f>
        <v>0</v>
      </c>
      <c r="BH131" s="235">
        <f>IF(N131="sníž. přenesená",J131,0)</f>
        <v>0</v>
      </c>
      <c r="BI131" s="235">
        <f>IF(N131="nulová",J131,0)</f>
        <v>0</v>
      </c>
      <c r="BJ131" s="15" t="s">
        <v>85</v>
      </c>
      <c r="BK131" s="235">
        <f>ROUND(I131*H131,2)</f>
        <v>0</v>
      </c>
      <c r="BL131" s="15" t="s">
        <v>153</v>
      </c>
      <c r="BM131" s="234" t="s">
        <v>429</v>
      </c>
    </row>
    <row r="132" spans="1:65" s="2" customFormat="1" ht="24.15" customHeight="1">
      <c r="A132" s="36"/>
      <c r="B132" s="37"/>
      <c r="C132" s="260" t="s">
        <v>153</v>
      </c>
      <c r="D132" s="260" t="s">
        <v>284</v>
      </c>
      <c r="E132" s="261" t="s">
        <v>430</v>
      </c>
      <c r="F132" s="262" t="s">
        <v>431</v>
      </c>
      <c r="G132" s="263" t="s">
        <v>165</v>
      </c>
      <c r="H132" s="264">
        <v>74</v>
      </c>
      <c r="I132" s="265"/>
      <c r="J132" s="266">
        <f>ROUND(I132*H132,2)</f>
        <v>0</v>
      </c>
      <c r="K132" s="267"/>
      <c r="L132" s="268"/>
      <c r="M132" s="269" t="s">
        <v>1</v>
      </c>
      <c r="N132" s="270" t="s">
        <v>45</v>
      </c>
      <c r="O132" s="89"/>
      <c r="P132" s="232">
        <f>O132*H132</f>
        <v>0</v>
      </c>
      <c r="Q132" s="232">
        <v>0.0043</v>
      </c>
      <c r="R132" s="232">
        <f>Q132*H132</f>
        <v>0.3182</v>
      </c>
      <c r="S132" s="232">
        <v>0</v>
      </c>
      <c r="T132" s="233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34" t="s">
        <v>255</v>
      </c>
      <c r="AT132" s="234" t="s">
        <v>284</v>
      </c>
      <c r="AU132" s="234" t="s">
        <v>90</v>
      </c>
      <c r="AY132" s="15" t="s">
        <v>133</v>
      </c>
      <c r="BE132" s="235">
        <f>IF(N132="základní",J132,0)</f>
        <v>0</v>
      </c>
      <c r="BF132" s="235">
        <f>IF(N132="snížená",J132,0)</f>
        <v>0</v>
      </c>
      <c r="BG132" s="235">
        <f>IF(N132="zákl. přenesená",J132,0)</f>
        <v>0</v>
      </c>
      <c r="BH132" s="235">
        <f>IF(N132="sníž. přenesená",J132,0)</f>
        <v>0</v>
      </c>
      <c r="BI132" s="235">
        <f>IF(N132="nulová",J132,0)</f>
        <v>0</v>
      </c>
      <c r="BJ132" s="15" t="s">
        <v>85</v>
      </c>
      <c r="BK132" s="235">
        <f>ROUND(I132*H132,2)</f>
        <v>0</v>
      </c>
      <c r="BL132" s="15" t="s">
        <v>153</v>
      </c>
      <c r="BM132" s="234" t="s">
        <v>432</v>
      </c>
    </row>
    <row r="133" spans="1:65" s="2" customFormat="1" ht="37.8" customHeight="1">
      <c r="A133" s="36"/>
      <c r="B133" s="37"/>
      <c r="C133" s="260" t="s">
        <v>132</v>
      </c>
      <c r="D133" s="260" t="s">
        <v>284</v>
      </c>
      <c r="E133" s="261" t="s">
        <v>433</v>
      </c>
      <c r="F133" s="262" t="s">
        <v>434</v>
      </c>
      <c r="G133" s="263" t="s">
        <v>165</v>
      </c>
      <c r="H133" s="264">
        <v>12</v>
      </c>
      <c r="I133" s="265"/>
      <c r="J133" s="266">
        <f>ROUND(I133*H133,2)</f>
        <v>0</v>
      </c>
      <c r="K133" s="267"/>
      <c r="L133" s="268"/>
      <c r="M133" s="269" t="s">
        <v>1</v>
      </c>
      <c r="N133" s="270" t="s">
        <v>45</v>
      </c>
      <c r="O133" s="89"/>
      <c r="P133" s="232">
        <f>O133*H133</f>
        <v>0</v>
      </c>
      <c r="Q133" s="232">
        <v>0.0027</v>
      </c>
      <c r="R133" s="232">
        <f>Q133*H133</f>
        <v>0.0324</v>
      </c>
      <c r="S133" s="232">
        <v>0</v>
      </c>
      <c r="T133" s="233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34" t="s">
        <v>255</v>
      </c>
      <c r="AT133" s="234" t="s">
        <v>284</v>
      </c>
      <c r="AU133" s="234" t="s">
        <v>90</v>
      </c>
      <c r="AY133" s="15" t="s">
        <v>133</v>
      </c>
      <c r="BE133" s="235">
        <f>IF(N133="základní",J133,0)</f>
        <v>0</v>
      </c>
      <c r="BF133" s="235">
        <f>IF(N133="snížená",J133,0)</f>
        <v>0</v>
      </c>
      <c r="BG133" s="235">
        <f>IF(N133="zákl. přenesená",J133,0)</f>
        <v>0</v>
      </c>
      <c r="BH133" s="235">
        <f>IF(N133="sníž. přenesená",J133,0)</f>
        <v>0</v>
      </c>
      <c r="BI133" s="235">
        <f>IF(N133="nulová",J133,0)</f>
        <v>0</v>
      </c>
      <c r="BJ133" s="15" t="s">
        <v>85</v>
      </c>
      <c r="BK133" s="235">
        <f>ROUND(I133*H133,2)</f>
        <v>0</v>
      </c>
      <c r="BL133" s="15" t="s">
        <v>153</v>
      </c>
      <c r="BM133" s="234" t="s">
        <v>435</v>
      </c>
    </row>
    <row r="134" spans="1:65" s="2" customFormat="1" ht="24.15" customHeight="1">
      <c r="A134" s="36"/>
      <c r="B134" s="37"/>
      <c r="C134" s="222" t="s">
        <v>162</v>
      </c>
      <c r="D134" s="222" t="s">
        <v>136</v>
      </c>
      <c r="E134" s="223" t="s">
        <v>436</v>
      </c>
      <c r="F134" s="224" t="s">
        <v>437</v>
      </c>
      <c r="G134" s="225" t="s">
        <v>165</v>
      </c>
      <c r="H134" s="226">
        <v>2</v>
      </c>
      <c r="I134" s="227"/>
      <c r="J134" s="228">
        <f>ROUND(I134*H134,2)</f>
        <v>0</v>
      </c>
      <c r="K134" s="229"/>
      <c r="L134" s="42"/>
      <c r="M134" s="230" t="s">
        <v>1</v>
      </c>
      <c r="N134" s="231" t="s">
        <v>45</v>
      </c>
      <c r="O134" s="89"/>
      <c r="P134" s="232">
        <f>O134*H134</f>
        <v>0</v>
      </c>
      <c r="Q134" s="232">
        <v>0</v>
      </c>
      <c r="R134" s="232">
        <f>Q134*H134</f>
        <v>0</v>
      </c>
      <c r="S134" s="232">
        <v>0</v>
      </c>
      <c r="T134" s="233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34" t="s">
        <v>153</v>
      </c>
      <c r="AT134" s="234" t="s">
        <v>136</v>
      </c>
      <c r="AU134" s="234" t="s">
        <v>90</v>
      </c>
      <c r="AY134" s="15" t="s">
        <v>133</v>
      </c>
      <c r="BE134" s="235">
        <f>IF(N134="základní",J134,0)</f>
        <v>0</v>
      </c>
      <c r="BF134" s="235">
        <f>IF(N134="snížená",J134,0)</f>
        <v>0</v>
      </c>
      <c r="BG134" s="235">
        <f>IF(N134="zákl. přenesená",J134,0)</f>
        <v>0</v>
      </c>
      <c r="BH134" s="235">
        <f>IF(N134="sníž. přenesená",J134,0)</f>
        <v>0</v>
      </c>
      <c r="BI134" s="235">
        <f>IF(N134="nulová",J134,0)</f>
        <v>0</v>
      </c>
      <c r="BJ134" s="15" t="s">
        <v>85</v>
      </c>
      <c r="BK134" s="235">
        <f>ROUND(I134*H134,2)</f>
        <v>0</v>
      </c>
      <c r="BL134" s="15" t="s">
        <v>153</v>
      </c>
      <c r="BM134" s="234" t="s">
        <v>438</v>
      </c>
    </row>
    <row r="135" spans="1:65" s="2" customFormat="1" ht="37.8" customHeight="1">
      <c r="A135" s="36"/>
      <c r="B135" s="37"/>
      <c r="C135" s="260" t="s">
        <v>169</v>
      </c>
      <c r="D135" s="260" t="s">
        <v>284</v>
      </c>
      <c r="E135" s="261" t="s">
        <v>439</v>
      </c>
      <c r="F135" s="262" t="s">
        <v>440</v>
      </c>
      <c r="G135" s="263" t="s">
        <v>165</v>
      </c>
      <c r="H135" s="264">
        <v>2</v>
      </c>
      <c r="I135" s="265"/>
      <c r="J135" s="266">
        <f>ROUND(I135*H135,2)</f>
        <v>0</v>
      </c>
      <c r="K135" s="267"/>
      <c r="L135" s="268"/>
      <c r="M135" s="269" t="s">
        <v>1</v>
      </c>
      <c r="N135" s="270" t="s">
        <v>45</v>
      </c>
      <c r="O135" s="89"/>
      <c r="P135" s="232">
        <f>O135*H135</f>
        <v>0</v>
      </c>
      <c r="Q135" s="232">
        <v>0</v>
      </c>
      <c r="R135" s="232">
        <f>Q135*H135</f>
        <v>0</v>
      </c>
      <c r="S135" s="232">
        <v>0</v>
      </c>
      <c r="T135" s="233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34" t="s">
        <v>255</v>
      </c>
      <c r="AT135" s="234" t="s">
        <v>284</v>
      </c>
      <c r="AU135" s="234" t="s">
        <v>90</v>
      </c>
      <c r="AY135" s="15" t="s">
        <v>133</v>
      </c>
      <c r="BE135" s="235">
        <f>IF(N135="základní",J135,0)</f>
        <v>0</v>
      </c>
      <c r="BF135" s="235">
        <f>IF(N135="snížená",J135,0)</f>
        <v>0</v>
      </c>
      <c r="BG135" s="235">
        <f>IF(N135="zákl. přenesená",J135,0)</f>
        <v>0</v>
      </c>
      <c r="BH135" s="235">
        <f>IF(N135="sníž. přenesená",J135,0)</f>
        <v>0</v>
      </c>
      <c r="BI135" s="235">
        <f>IF(N135="nulová",J135,0)</f>
        <v>0</v>
      </c>
      <c r="BJ135" s="15" t="s">
        <v>85</v>
      </c>
      <c r="BK135" s="235">
        <f>ROUND(I135*H135,2)</f>
        <v>0</v>
      </c>
      <c r="BL135" s="15" t="s">
        <v>153</v>
      </c>
      <c r="BM135" s="234" t="s">
        <v>441</v>
      </c>
    </row>
    <row r="136" spans="1:65" s="2" customFormat="1" ht="24.15" customHeight="1">
      <c r="A136" s="36"/>
      <c r="B136" s="37"/>
      <c r="C136" s="222" t="s">
        <v>255</v>
      </c>
      <c r="D136" s="222" t="s">
        <v>136</v>
      </c>
      <c r="E136" s="223" t="s">
        <v>442</v>
      </c>
      <c r="F136" s="224" t="s">
        <v>443</v>
      </c>
      <c r="G136" s="225" t="s">
        <v>191</v>
      </c>
      <c r="H136" s="226">
        <v>221</v>
      </c>
      <c r="I136" s="227"/>
      <c r="J136" s="228">
        <f>ROUND(I136*H136,2)</f>
        <v>0</v>
      </c>
      <c r="K136" s="229"/>
      <c r="L136" s="42"/>
      <c r="M136" s="230" t="s">
        <v>1</v>
      </c>
      <c r="N136" s="231" t="s">
        <v>45</v>
      </c>
      <c r="O136" s="89"/>
      <c r="P136" s="232">
        <f>O136*H136</f>
        <v>0</v>
      </c>
      <c r="Q136" s="232">
        <v>0</v>
      </c>
      <c r="R136" s="232">
        <f>Q136*H136</f>
        <v>0</v>
      </c>
      <c r="S136" s="232">
        <v>0</v>
      </c>
      <c r="T136" s="233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34" t="s">
        <v>153</v>
      </c>
      <c r="AT136" s="234" t="s">
        <v>136</v>
      </c>
      <c r="AU136" s="234" t="s">
        <v>90</v>
      </c>
      <c r="AY136" s="15" t="s">
        <v>133</v>
      </c>
      <c r="BE136" s="235">
        <f>IF(N136="základní",J136,0)</f>
        <v>0</v>
      </c>
      <c r="BF136" s="235">
        <f>IF(N136="snížená",J136,0)</f>
        <v>0</v>
      </c>
      <c r="BG136" s="235">
        <f>IF(N136="zákl. přenesená",J136,0)</f>
        <v>0</v>
      </c>
      <c r="BH136" s="235">
        <f>IF(N136="sníž. přenesená",J136,0)</f>
        <v>0</v>
      </c>
      <c r="BI136" s="235">
        <f>IF(N136="nulová",J136,0)</f>
        <v>0</v>
      </c>
      <c r="BJ136" s="15" t="s">
        <v>85</v>
      </c>
      <c r="BK136" s="235">
        <f>ROUND(I136*H136,2)</f>
        <v>0</v>
      </c>
      <c r="BL136" s="15" t="s">
        <v>153</v>
      </c>
      <c r="BM136" s="234" t="s">
        <v>444</v>
      </c>
    </row>
    <row r="137" spans="1:51" s="13" customFormat="1" ht="12">
      <c r="A137" s="13"/>
      <c r="B137" s="249"/>
      <c r="C137" s="250"/>
      <c r="D137" s="236" t="s">
        <v>233</v>
      </c>
      <c r="E137" s="251" t="s">
        <v>1</v>
      </c>
      <c r="F137" s="252" t="s">
        <v>412</v>
      </c>
      <c r="G137" s="250"/>
      <c r="H137" s="253">
        <v>221</v>
      </c>
      <c r="I137" s="254"/>
      <c r="J137" s="250"/>
      <c r="K137" s="250"/>
      <c r="L137" s="255"/>
      <c r="M137" s="256"/>
      <c r="N137" s="257"/>
      <c r="O137" s="257"/>
      <c r="P137" s="257"/>
      <c r="Q137" s="257"/>
      <c r="R137" s="257"/>
      <c r="S137" s="257"/>
      <c r="T137" s="25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9" t="s">
        <v>233</v>
      </c>
      <c r="AU137" s="259" t="s">
        <v>90</v>
      </c>
      <c r="AV137" s="13" t="s">
        <v>90</v>
      </c>
      <c r="AW137" s="13" t="s">
        <v>36</v>
      </c>
      <c r="AX137" s="13" t="s">
        <v>85</v>
      </c>
      <c r="AY137" s="259" t="s">
        <v>133</v>
      </c>
    </row>
    <row r="138" spans="1:65" s="2" customFormat="1" ht="24.15" customHeight="1">
      <c r="A138" s="36"/>
      <c r="B138" s="37"/>
      <c r="C138" s="260" t="s">
        <v>259</v>
      </c>
      <c r="D138" s="260" t="s">
        <v>284</v>
      </c>
      <c r="E138" s="261" t="s">
        <v>445</v>
      </c>
      <c r="F138" s="262" t="s">
        <v>446</v>
      </c>
      <c r="G138" s="263" t="s">
        <v>191</v>
      </c>
      <c r="H138" s="264">
        <v>232.05</v>
      </c>
      <c r="I138" s="265"/>
      <c r="J138" s="266">
        <f>ROUND(I138*H138,2)</f>
        <v>0</v>
      </c>
      <c r="K138" s="267"/>
      <c r="L138" s="268"/>
      <c r="M138" s="269" t="s">
        <v>1</v>
      </c>
      <c r="N138" s="270" t="s">
        <v>45</v>
      </c>
      <c r="O138" s="89"/>
      <c r="P138" s="232">
        <f>O138*H138</f>
        <v>0</v>
      </c>
      <c r="Q138" s="232">
        <v>0.00131</v>
      </c>
      <c r="R138" s="232">
        <f>Q138*H138</f>
        <v>0.3039855</v>
      </c>
      <c r="S138" s="232">
        <v>0</v>
      </c>
      <c r="T138" s="233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34" t="s">
        <v>255</v>
      </c>
      <c r="AT138" s="234" t="s">
        <v>284</v>
      </c>
      <c r="AU138" s="234" t="s">
        <v>90</v>
      </c>
      <c r="AY138" s="15" t="s">
        <v>133</v>
      </c>
      <c r="BE138" s="235">
        <f>IF(N138="základní",J138,0)</f>
        <v>0</v>
      </c>
      <c r="BF138" s="235">
        <f>IF(N138="snížená",J138,0)</f>
        <v>0</v>
      </c>
      <c r="BG138" s="235">
        <f>IF(N138="zákl. přenesená",J138,0)</f>
        <v>0</v>
      </c>
      <c r="BH138" s="235">
        <f>IF(N138="sníž. přenesená",J138,0)</f>
        <v>0</v>
      </c>
      <c r="BI138" s="235">
        <f>IF(N138="nulová",J138,0)</f>
        <v>0</v>
      </c>
      <c r="BJ138" s="15" t="s">
        <v>85</v>
      </c>
      <c r="BK138" s="235">
        <f>ROUND(I138*H138,2)</f>
        <v>0</v>
      </c>
      <c r="BL138" s="15" t="s">
        <v>153</v>
      </c>
      <c r="BM138" s="234" t="s">
        <v>447</v>
      </c>
    </row>
    <row r="139" spans="1:51" s="13" customFormat="1" ht="12">
      <c r="A139" s="13"/>
      <c r="B139" s="249"/>
      <c r="C139" s="250"/>
      <c r="D139" s="236" t="s">
        <v>233</v>
      </c>
      <c r="E139" s="250"/>
      <c r="F139" s="252" t="s">
        <v>448</v>
      </c>
      <c r="G139" s="250"/>
      <c r="H139" s="253">
        <v>232.05</v>
      </c>
      <c r="I139" s="254"/>
      <c r="J139" s="250"/>
      <c r="K139" s="250"/>
      <c r="L139" s="255"/>
      <c r="M139" s="256"/>
      <c r="N139" s="257"/>
      <c r="O139" s="257"/>
      <c r="P139" s="257"/>
      <c r="Q139" s="257"/>
      <c r="R139" s="257"/>
      <c r="S139" s="257"/>
      <c r="T139" s="25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9" t="s">
        <v>233</v>
      </c>
      <c r="AU139" s="259" t="s">
        <v>90</v>
      </c>
      <c r="AV139" s="13" t="s">
        <v>90</v>
      </c>
      <c r="AW139" s="13" t="s">
        <v>4</v>
      </c>
      <c r="AX139" s="13" t="s">
        <v>85</v>
      </c>
      <c r="AY139" s="259" t="s">
        <v>133</v>
      </c>
    </row>
    <row r="140" spans="1:65" s="2" customFormat="1" ht="16.5" customHeight="1">
      <c r="A140" s="36"/>
      <c r="B140" s="37"/>
      <c r="C140" s="260" t="s">
        <v>263</v>
      </c>
      <c r="D140" s="260" t="s">
        <v>284</v>
      </c>
      <c r="E140" s="261" t="s">
        <v>449</v>
      </c>
      <c r="F140" s="262" t="s">
        <v>450</v>
      </c>
      <c r="G140" s="263" t="s">
        <v>191</v>
      </c>
      <c r="H140" s="264">
        <v>663</v>
      </c>
      <c r="I140" s="265"/>
      <c r="J140" s="266">
        <f>ROUND(I140*H140,2)</f>
        <v>0</v>
      </c>
      <c r="K140" s="267"/>
      <c r="L140" s="268"/>
      <c r="M140" s="269" t="s">
        <v>1</v>
      </c>
      <c r="N140" s="270" t="s">
        <v>45</v>
      </c>
      <c r="O140" s="89"/>
      <c r="P140" s="232">
        <f>O140*H140</f>
        <v>0</v>
      </c>
      <c r="Q140" s="232">
        <v>5E-05</v>
      </c>
      <c r="R140" s="232">
        <f>Q140*H140</f>
        <v>0.03315</v>
      </c>
      <c r="S140" s="232">
        <v>0</v>
      </c>
      <c r="T140" s="233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34" t="s">
        <v>255</v>
      </c>
      <c r="AT140" s="234" t="s">
        <v>284</v>
      </c>
      <c r="AU140" s="234" t="s">
        <v>90</v>
      </c>
      <c r="AY140" s="15" t="s">
        <v>133</v>
      </c>
      <c r="BE140" s="235">
        <f>IF(N140="základní",J140,0)</f>
        <v>0</v>
      </c>
      <c r="BF140" s="235">
        <f>IF(N140="snížená",J140,0)</f>
        <v>0</v>
      </c>
      <c r="BG140" s="235">
        <f>IF(N140="zákl. přenesená",J140,0)</f>
        <v>0</v>
      </c>
      <c r="BH140" s="235">
        <f>IF(N140="sníž. přenesená",J140,0)</f>
        <v>0</v>
      </c>
      <c r="BI140" s="235">
        <f>IF(N140="nulová",J140,0)</f>
        <v>0</v>
      </c>
      <c r="BJ140" s="15" t="s">
        <v>85</v>
      </c>
      <c r="BK140" s="235">
        <f>ROUND(I140*H140,2)</f>
        <v>0</v>
      </c>
      <c r="BL140" s="15" t="s">
        <v>153</v>
      </c>
      <c r="BM140" s="234" t="s">
        <v>451</v>
      </c>
    </row>
    <row r="141" spans="1:51" s="13" customFormat="1" ht="12">
      <c r="A141" s="13"/>
      <c r="B141" s="249"/>
      <c r="C141" s="250"/>
      <c r="D141" s="236" t="s">
        <v>233</v>
      </c>
      <c r="E141" s="251" t="s">
        <v>1</v>
      </c>
      <c r="F141" s="252" t="s">
        <v>452</v>
      </c>
      <c r="G141" s="250"/>
      <c r="H141" s="253">
        <v>663</v>
      </c>
      <c r="I141" s="254"/>
      <c r="J141" s="250"/>
      <c r="K141" s="250"/>
      <c r="L141" s="255"/>
      <c r="M141" s="256"/>
      <c r="N141" s="257"/>
      <c r="O141" s="257"/>
      <c r="P141" s="257"/>
      <c r="Q141" s="257"/>
      <c r="R141" s="257"/>
      <c r="S141" s="257"/>
      <c r="T141" s="25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9" t="s">
        <v>233</v>
      </c>
      <c r="AU141" s="259" t="s">
        <v>90</v>
      </c>
      <c r="AV141" s="13" t="s">
        <v>90</v>
      </c>
      <c r="AW141" s="13" t="s">
        <v>36</v>
      </c>
      <c r="AX141" s="13" t="s">
        <v>85</v>
      </c>
      <c r="AY141" s="259" t="s">
        <v>133</v>
      </c>
    </row>
    <row r="142" spans="1:63" s="12" customFormat="1" ht="22.8" customHeight="1">
      <c r="A142" s="12"/>
      <c r="B142" s="206"/>
      <c r="C142" s="207"/>
      <c r="D142" s="208" t="s">
        <v>79</v>
      </c>
      <c r="E142" s="220" t="s">
        <v>132</v>
      </c>
      <c r="F142" s="220" t="s">
        <v>336</v>
      </c>
      <c r="G142" s="207"/>
      <c r="H142" s="207"/>
      <c r="I142" s="210"/>
      <c r="J142" s="221">
        <f>BK142</f>
        <v>0</v>
      </c>
      <c r="K142" s="207"/>
      <c r="L142" s="212"/>
      <c r="M142" s="213"/>
      <c r="N142" s="214"/>
      <c r="O142" s="214"/>
      <c r="P142" s="215">
        <f>SUM(P143:P146)</f>
        <v>0</v>
      </c>
      <c r="Q142" s="214"/>
      <c r="R142" s="215">
        <f>SUM(R143:R146)</f>
        <v>14.549535</v>
      </c>
      <c r="S142" s="214"/>
      <c r="T142" s="216">
        <f>SUM(T143:T146)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7" t="s">
        <v>85</v>
      </c>
      <c r="AT142" s="218" t="s">
        <v>79</v>
      </c>
      <c r="AU142" s="218" t="s">
        <v>85</v>
      </c>
      <c r="AY142" s="217" t="s">
        <v>133</v>
      </c>
      <c r="BK142" s="219">
        <f>SUM(BK143:BK146)</f>
        <v>0</v>
      </c>
    </row>
    <row r="143" spans="1:65" s="2" customFormat="1" ht="33" customHeight="1">
      <c r="A143" s="36"/>
      <c r="B143" s="37"/>
      <c r="C143" s="222" t="s">
        <v>267</v>
      </c>
      <c r="D143" s="222" t="s">
        <v>136</v>
      </c>
      <c r="E143" s="223" t="s">
        <v>453</v>
      </c>
      <c r="F143" s="224" t="s">
        <v>454</v>
      </c>
      <c r="G143" s="225" t="s">
        <v>175</v>
      </c>
      <c r="H143" s="226">
        <v>66.3</v>
      </c>
      <c r="I143" s="227"/>
      <c r="J143" s="228">
        <f>ROUND(I143*H143,2)</f>
        <v>0</v>
      </c>
      <c r="K143" s="229"/>
      <c r="L143" s="42"/>
      <c r="M143" s="230" t="s">
        <v>1</v>
      </c>
      <c r="N143" s="231" t="s">
        <v>45</v>
      </c>
      <c r="O143" s="89"/>
      <c r="P143" s="232">
        <f>O143*H143</f>
        <v>0</v>
      </c>
      <c r="Q143" s="232">
        <v>0.101</v>
      </c>
      <c r="R143" s="232">
        <f>Q143*H143</f>
        <v>6.6963</v>
      </c>
      <c r="S143" s="232">
        <v>0</v>
      </c>
      <c r="T143" s="233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34" t="s">
        <v>153</v>
      </c>
      <c r="AT143" s="234" t="s">
        <v>136</v>
      </c>
      <c r="AU143" s="234" t="s">
        <v>90</v>
      </c>
      <c r="AY143" s="15" t="s">
        <v>133</v>
      </c>
      <c r="BE143" s="235">
        <f>IF(N143="základní",J143,0)</f>
        <v>0</v>
      </c>
      <c r="BF143" s="235">
        <f>IF(N143="snížená",J143,0)</f>
        <v>0</v>
      </c>
      <c r="BG143" s="235">
        <f>IF(N143="zákl. přenesená",J143,0)</f>
        <v>0</v>
      </c>
      <c r="BH143" s="235">
        <f>IF(N143="sníž. přenesená",J143,0)</f>
        <v>0</v>
      </c>
      <c r="BI143" s="235">
        <f>IF(N143="nulová",J143,0)</f>
        <v>0</v>
      </c>
      <c r="BJ143" s="15" t="s">
        <v>85</v>
      </c>
      <c r="BK143" s="235">
        <f>ROUND(I143*H143,2)</f>
        <v>0</v>
      </c>
      <c r="BL143" s="15" t="s">
        <v>153</v>
      </c>
      <c r="BM143" s="234" t="s">
        <v>455</v>
      </c>
    </row>
    <row r="144" spans="1:51" s="13" customFormat="1" ht="12">
      <c r="A144" s="13"/>
      <c r="B144" s="249"/>
      <c r="C144" s="250"/>
      <c r="D144" s="236" t="s">
        <v>233</v>
      </c>
      <c r="E144" s="251" t="s">
        <v>1</v>
      </c>
      <c r="F144" s="252" t="s">
        <v>456</v>
      </c>
      <c r="G144" s="250"/>
      <c r="H144" s="253">
        <v>66.3</v>
      </c>
      <c r="I144" s="254"/>
      <c r="J144" s="250"/>
      <c r="K144" s="250"/>
      <c r="L144" s="255"/>
      <c r="M144" s="256"/>
      <c r="N144" s="257"/>
      <c r="O144" s="257"/>
      <c r="P144" s="257"/>
      <c r="Q144" s="257"/>
      <c r="R144" s="257"/>
      <c r="S144" s="257"/>
      <c r="T144" s="25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9" t="s">
        <v>233</v>
      </c>
      <c r="AU144" s="259" t="s">
        <v>90</v>
      </c>
      <c r="AV144" s="13" t="s">
        <v>90</v>
      </c>
      <c r="AW144" s="13" t="s">
        <v>36</v>
      </c>
      <c r="AX144" s="13" t="s">
        <v>85</v>
      </c>
      <c r="AY144" s="259" t="s">
        <v>133</v>
      </c>
    </row>
    <row r="145" spans="1:65" s="2" customFormat="1" ht="24.15" customHeight="1">
      <c r="A145" s="36"/>
      <c r="B145" s="37"/>
      <c r="C145" s="260" t="s">
        <v>272</v>
      </c>
      <c r="D145" s="260" t="s">
        <v>284</v>
      </c>
      <c r="E145" s="261" t="s">
        <v>457</v>
      </c>
      <c r="F145" s="262" t="s">
        <v>458</v>
      </c>
      <c r="G145" s="263" t="s">
        <v>175</v>
      </c>
      <c r="H145" s="264">
        <v>68.289</v>
      </c>
      <c r="I145" s="265"/>
      <c r="J145" s="266">
        <f>ROUND(I145*H145,2)</f>
        <v>0</v>
      </c>
      <c r="K145" s="267"/>
      <c r="L145" s="268"/>
      <c r="M145" s="269" t="s">
        <v>1</v>
      </c>
      <c r="N145" s="270" t="s">
        <v>45</v>
      </c>
      <c r="O145" s="89"/>
      <c r="P145" s="232">
        <f>O145*H145</f>
        <v>0</v>
      </c>
      <c r="Q145" s="232">
        <v>0.115</v>
      </c>
      <c r="R145" s="232">
        <f>Q145*H145</f>
        <v>7.853235000000001</v>
      </c>
      <c r="S145" s="232">
        <v>0</v>
      </c>
      <c r="T145" s="233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34" t="s">
        <v>255</v>
      </c>
      <c r="AT145" s="234" t="s">
        <v>284</v>
      </c>
      <c r="AU145" s="234" t="s">
        <v>90</v>
      </c>
      <c r="AY145" s="15" t="s">
        <v>133</v>
      </c>
      <c r="BE145" s="235">
        <f>IF(N145="základní",J145,0)</f>
        <v>0</v>
      </c>
      <c r="BF145" s="235">
        <f>IF(N145="snížená",J145,0)</f>
        <v>0</v>
      </c>
      <c r="BG145" s="235">
        <f>IF(N145="zákl. přenesená",J145,0)</f>
        <v>0</v>
      </c>
      <c r="BH145" s="235">
        <f>IF(N145="sníž. přenesená",J145,0)</f>
        <v>0</v>
      </c>
      <c r="BI145" s="235">
        <f>IF(N145="nulová",J145,0)</f>
        <v>0</v>
      </c>
      <c r="BJ145" s="15" t="s">
        <v>85</v>
      </c>
      <c r="BK145" s="235">
        <f>ROUND(I145*H145,2)</f>
        <v>0</v>
      </c>
      <c r="BL145" s="15" t="s">
        <v>153</v>
      </c>
      <c r="BM145" s="234" t="s">
        <v>459</v>
      </c>
    </row>
    <row r="146" spans="1:51" s="13" customFormat="1" ht="12">
      <c r="A146" s="13"/>
      <c r="B146" s="249"/>
      <c r="C146" s="250"/>
      <c r="D146" s="236" t="s">
        <v>233</v>
      </c>
      <c r="E146" s="250"/>
      <c r="F146" s="252" t="s">
        <v>460</v>
      </c>
      <c r="G146" s="250"/>
      <c r="H146" s="253">
        <v>68.289</v>
      </c>
      <c r="I146" s="254"/>
      <c r="J146" s="250"/>
      <c r="K146" s="250"/>
      <c r="L146" s="255"/>
      <c r="M146" s="256"/>
      <c r="N146" s="257"/>
      <c r="O146" s="257"/>
      <c r="P146" s="257"/>
      <c r="Q146" s="257"/>
      <c r="R146" s="257"/>
      <c r="S146" s="257"/>
      <c r="T146" s="25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9" t="s">
        <v>233</v>
      </c>
      <c r="AU146" s="259" t="s">
        <v>90</v>
      </c>
      <c r="AV146" s="13" t="s">
        <v>90</v>
      </c>
      <c r="AW146" s="13" t="s">
        <v>4</v>
      </c>
      <c r="AX146" s="13" t="s">
        <v>85</v>
      </c>
      <c r="AY146" s="259" t="s">
        <v>133</v>
      </c>
    </row>
    <row r="147" spans="1:63" s="12" customFormat="1" ht="22.8" customHeight="1">
      <c r="A147" s="12"/>
      <c r="B147" s="206"/>
      <c r="C147" s="207"/>
      <c r="D147" s="208" t="s">
        <v>79</v>
      </c>
      <c r="E147" s="220" t="s">
        <v>259</v>
      </c>
      <c r="F147" s="220" t="s">
        <v>461</v>
      </c>
      <c r="G147" s="207"/>
      <c r="H147" s="207"/>
      <c r="I147" s="210"/>
      <c r="J147" s="221">
        <f>BK147</f>
        <v>0</v>
      </c>
      <c r="K147" s="207"/>
      <c r="L147" s="212"/>
      <c r="M147" s="213"/>
      <c r="N147" s="214"/>
      <c r="O147" s="214"/>
      <c r="P147" s="215">
        <f>SUM(P148:P151)</f>
        <v>0</v>
      </c>
      <c r="Q147" s="214"/>
      <c r="R147" s="215">
        <f>SUM(R148:R151)</f>
        <v>0</v>
      </c>
      <c r="S147" s="214"/>
      <c r="T147" s="216">
        <f>SUM(T148:T151)</f>
        <v>7.917280000000001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7" t="s">
        <v>85</v>
      </c>
      <c r="AT147" s="218" t="s">
        <v>79</v>
      </c>
      <c r="AU147" s="218" t="s">
        <v>85</v>
      </c>
      <c r="AY147" s="217" t="s">
        <v>133</v>
      </c>
      <c r="BK147" s="219">
        <f>SUM(BK148:BK151)</f>
        <v>0</v>
      </c>
    </row>
    <row r="148" spans="1:65" s="2" customFormat="1" ht="24.15" customHeight="1">
      <c r="A148" s="36"/>
      <c r="B148" s="37"/>
      <c r="C148" s="222" t="s">
        <v>276</v>
      </c>
      <c r="D148" s="222" t="s">
        <v>136</v>
      </c>
      <c r="E148" s="223" t="s">
        <v>462</v>
      </c>
      <c r="F148" s="224" t="s">
        <v>463</v>
      </c>
      <c r="G148" s="225" t="s">
        <v>191</v>
      </c>
      <c r="H148" s="226">
        <v>40</v>
      </c>
      <c r="I148" s="227"/>
      <c r="J148" s="228">
        <f>ROUND(I148*H148,2)</f>
        <v>0</v>
      </c>
      <c r="K148" s="229"/>
      <c r="L148" s="42"/>
      <c r="M148" s="230" t="s">
        <v>1</v>
      </c>
      <c r="N148" s="231" t="s">
        <v>45</v>
      </c>
      <c r="O148" s="89"/>
      <c r="P148" s="232">
        <f>O148*H148</f>
        <v>0</v>
      </c>
      <c r="Q148" s="232">
        <v>0</v>
      </c>
      <c r="R148" s="232">
        <f>Q148*H148</f>
        <v>0</v>
      </c>
      <c r="S148" s="232">
        <v>0.075</v>
      </c>
      <c r="T148" s="233">
        <f>S148*H148</f>
        <v>3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34" t="s">
        <v>153</v>
      </c>
      <c r="AT148" s="234" t="s">
        <v>136</v>
      </c>
      <c r="AU148" s="234" t="s">
        <v>90</v>
      </c>
      <c r="AY148" s="15" t="s">
        <v>133</v>
      </c>
      <c r="BE148" s="235">
        <f>IF(N148="základní",J148,0)</f>
        <v>0</v>
      </c>
      <c r="BF148" s="235">
        <f>IF(N148="snížená",J148,0)</f>
        <v>0</v>
      </c>
      <c r="BG148" s="235">
        <f>IF(N148="zákl. přenesená",J148,0)</f>
        <v>0</v>
      </c>
      <c r="BH148" s="235">
        <f>IF(N148="sníž. přenesená",J148,0)</f>
        <v>0</v>
      </c>
      <c r="BI148" s="235">
        <f>IF(N148="nulová",J148,0)</f>
        <v>0</v>
      </c>
      <c r="BJ148" s="15" t="s">
        <v>85</v>
      </c>
      <c r="BK148" s="235">
        <f>ROUND(I148*H148,2)</f>
        <v>0</v>
      </c>
      <c r="BL148" s="15" t="s">
        <v>153</v>
      </c>
      <c r="BM148" s="234" t="s">
        <v>464</v>
      </c>
    </row>
    <row r="149" spans="1:65" s="2" customFormat="1" ht="24.15" customHeight="1">
      <c r="A149" s="36"/>
      <c r="B149" s="37"/>
      <c r="C149" s="222" t="s">
        <v>280</v>
      </c>
      <c r="D149" s="222" t="s">
        <v>136</v>
      </c>
      <c r="E149" s="223" t="s">
        <v>465</v>
      </c>
      <c r="F149" s="224" t="s">
        <v>466</v>
      </c>
      <c r="G149" s="225" t="s">
        <v>165</v>
      </c>
      <c r="H149" s="226">
        <v>28</v>
      </c>
      <c r="I149" s="227"/>
      <c r="J149" s="228">
        <f>ROUND(I149*H149,2)</f>
        <v>0</v>
      </c>
      <c r="K149" s="229"/>
      <c r="L149" s="42"/>
      <c r="M149" s="230" t="s">
        <v>1</v>
      </c>
      <c r="N149" s="231" t="s">
        <v>45</v>
      </c>
      <c r="O149" s="89"/>
      <c r="P149" s="232">
        <f>O149*H149</f>
        <v>0</v>
      </c>
      <c r="Q149" s="232">
        <v>0</v>
      </c>
      <c r="R149" s="232">
        <f>Q149*H149</f>
        <v>0</v>
      </c>
      <c r="S149" s="232">
        <v>0.168</v>
      </c>
      <c r="T149" s="233">
        <f>S149*H149</f>
        <v>4.704000000000001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34" t="s">
        <v>153</v>
      </c>
      <c r="AT149" s="234" t="s">
        <v>136</v>
      </c>
      <c r="AU149" s="234" t="s">
        <v>90</v>
      </c>
      <c r="AY149" s="15" t="s">
        <v>133</v>
      </c>
      <c r="BE149" s="235">
        <f>IF(N149="základní",J149,0)</f>
        <v>0</v>
      </c>
      <c r="BF149" s="235">
        <f>IF(N149="snížená",J149,0)</f>
        <v>0</v>
      </c>
      <c r="BG149" s="235">
        <f>IF(N149="zákl. přenesená",J149,0)</f>
        <v>0</v>
      </c>
      <c r="BH149" s="235">
        <f>IF(N149="sníž. přenesená",J149,0)</f>
        <v>0</v>
      </c>
      <c r="BI149" s="235">
        <f>IF(N149="nulová",J149,0)</f>
        <v>0</v>
      </c>
      <c r="BJ149" s="15" t="s">
        <v>85</v>
      </c>
      <c r="BK149" s="235">
        <f>ROUND(I149*H149,2)</f>
        <v>0</v>
      </c>
      <c r="BL149" s="15" t="s">
        <v>153</v>
      </c>
      <c r="BM149" s="234" t="s">
        <v>467</v>
      </c>
    </row>
    <row r="150" spans="1:51" s="13" customFormat="1" ht="12">
      <c r="A150" s="13"/>
      <c r="B150" s="249"/>
      <c r="C150" s="250"/>
      <c r="D150" s="236" t="s">
        <v>233</v>
      </c>
      <c r="E150" s="251" t="s">
        <v>1</v>
      </c>
      <c r="F150" s="252" t="s">
        <v>468</v>
      </c>
      <c r="G150" s="250"/>
      <c r="H150" s="253">
        <v>28</v>
      </c>
      <c r="I150" s="254"/>
      <c r="J150" s="250"/>
      <c r="K150" s="250"/>
      <c r="L150" s="255"/>
      <c r="M150" s="256"/>
      <c r="N150" s="257"/>
      <c r="O150" s="257"/>
      <c r="P150" s="257"/>
      <c r="Q150" s="257"/>
      <c r="R150" s="257"/>
      <c r="S150" s="257"/>
      <c r="T150" s="25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9" t="s">
        <v>233</v>
      </c>
      <c r="AU150" s="259" t="s">
        <v>90</v>
      </c>
      <c r="AV150" s="13" t="s">
        <v>90</v>
      </c>
      <c r="AW150" s="13" t="s">
        <v>36</v>
      </c>
      <c r="AX150" s="13" t="s">
        <v>85</v>
      </c>
      <c r="AY150" s="259" t="s">
        <v>133</v>
      </c>
    </row>
    <row r="151" spans="1:65" s="2" customFormat="1" ht="24.15" customHeight="1">
      <c r="A151" s="36"/>
      <c r="B151" s="37"/>
      <c r="C151" s="222" t="s">
        <v>8</v>
      </c>
      <c r="D151" s="222" t="s">
        <v>136</v>
      </c>
      <c r="E151" s="223" t="s">
        <v>469</v>
      </c>
      <c r="F151" s="224" t="s">
        <v>470</v>
      </c>
      <c r="G151" s="225" t="s">
        <v>191</v>
      </c>
      <c r="H151" s="226">
        <v>86</v>
      </c>
      <c r="I151" s="227"/>
      <c r="J151" s="228">
        <f>ROUND(I151*H151,2)</f>
        <v>0</v>
      </c>
      <c r="K151" s="229"/>
      <c r="L151" s="42"/>
      <c r="M151" s="230" t="s">
        <v>1</v>
      </c>
      <c r="N151" s="231" t="s">
        <v>45</v>
      </c>
      <c r="O151" s="89"/>
      <c r="P151" s="232">
        <f>O151*H151</f>
        <v>0</v>
      </c>
      <c r="Q151" s="232">
        <v>0</v>
      </c>
      <c r="R151" s="232">
        <f>Q151*H151</f>
        <v>0</v>
      </c>
      <c r="S151" s="232">
        <v>0.00248</v>
      </c>
      <c r="T151" s="233">
        <f>S151*H151</f>
        <v>0.21328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34" t="s">
        <v>153</v>
      </c>
      <c r="AT151" s="234" t="s">
        <v>136</v>
      </c>
      <c r="AU151" s="234" t="s">
        <v>90</v>
      </c>
      <c r="AY151" s="15" t="s">
        <v>133</v>
      </c>
      <c r="BE151" s="235">
        <f>IF(N151="základní",J151,0)</f>
        <v>0</v>
      </c>
      <c r="BF151" s="235">
        <f>IF(N151="snížená",J151,0)</f>
        <v>0</v>
      </c>
      <c r="BG151" s="235">
        <f>IF(N151="zákl. přenesená",J151,0)</f>
        <v>0</v>
      </c>
      <c r="BH151" s="235">
        <f>IF(N151="sníž. přenesená",J151,0)</f>
        <v>0</v>
      </c>
      <c r="BI151" s="235">
        <f>IF(N151="nulová",J151,0)</f>
        <v>0</v>
      </c>
      <c r="BJ151" s="15" t="s">
        <v>85</v>
      </c>
      <c r="BK151" s="235">
        <f>ROUND(I151*H151,2)</f>
        <v>0</v>
      </c>
      <c r="BL151" s="15" t="s">
        <v>153</v>
      </c>
      <c r="BM151" s="234" t="s">
        <v>471</v>
      </c>
    </row>
    <row r="152" spans="1:63" s="12" customFormat="1" ht="22.8" customHeight="1">
      <c r="A152" s="12"/>
      <c r="B152" s="206"/>
      <c r="C152" s="207"/>
      <c r="D152" s="208" t="s">
        <v>79</v>
      </c>
      <c r="E152" s="220" t="s">
        <v>472</v>
      </c>
      <c r="F152" s="220" t="s">
        <v>473</v>
      </c>
      <c r="G152" s="207"/>
      <c r="H152" s="207"/>
      <c r="I152" s="210"/>
      <c r="J152" s="221">
        <f>BK152</f>
        <v>0</v>
      </c>
      <c r="K152" s="207"/>
      <c r="L152" s="212"/>
      <c r="M152" s="213"/>
      <c r="N152" s="214"/>
      <c r="O152" s="214"/>
      <c r="P152" s="215">
        <f>SUM(P153:P155)</f>
        <v>0</v>
      </c>
      <c r="Q152" s="214"/>
      <c r="R152" s="215">
        <f>SUM(R153:R155)</f>
        <v>0</v>
      </c>
      <c r="S152" s="214"/>
      <c r="T152" s="216">
        <f>SUM(T153:T155)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7" t="s">
        <v>85</v>
      </c>
      <c r="AT152" s="218" t="s">
        <v>79</v>
      </c>
      <c r="AU152" s="218" t="s">
        <v>85</v>
      </c>
      <c r="AY152" s="217" t="s">
        <v>133</v>
      </c>
      <c r="BK152" s="219">
        <f>SUM(BK153:BK155)</f>
        <v>0</v>
      </c>
    </row>
    <row r="153" spans="1:65" s="2" customFormat="1" ht="37.8" customHeight="1">
      <c r="A153" s="36"/>
      <c r="B153" s="37"/>
      <c r="C153" s="222" t="s">
        <v>290</v>
      </c>
      <c r="D153" s="222" t="s">
        <v>136</v>
      </c>
      <c r="E153" s="223" t="s">
        <v>474</v>
      </c>
      <c r="F153" s="224" t="s">
        <v>475</v>
      </c>
      <c r="G153" s="225" t="s">
        <v>287</v>
      </c>
      <c r="H153" s="226">
        <v>7.917</v>
      </c>
      <c r="I153" s="227"/>
      <c r="J153" s="228">
        <f>ROUND(I153*H153,2)</f>
        <v>0</v>
      </c>
      <c r="K153" s="229"/>
      <c r="L153" s="42"/>
      <c r="M153" s="230" t="s">
        <v>1</v>
      </c>
      <c r="N153" s="231" t="s">
        <v>45</v>
      </c>
      <c r="O153" s="89"/>
      <c r="P153" s="232">
        <f>O153*H153</f>
        <v>0</v>
      </c>
      <c r="Q153" s="232">
        <v>0</v>
      </c>
      <c r="R153" s="232">
        <f>Q153*H153</f>
        <v>0</v>
      </c>
      <c r="S153" s="232">
        <v>0</v>
      </c>
      <c r="T153" s="233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34" t="s">
        <v>153</v>
      </c>
      <c r="AT153" s="234" t="s">
        <v>136</v>
      </c>
      <c r="AU153" s="234" t="s">
        <v>90</v>
      </c>
      <c r="AY153" s="15" t="s">
        <v>133</v>
      </c>
      <c r="BE153" s="235">
        <f>IF(N153="základní",J153,0)</f>
        <v>0</v>
      </c>
      <c r="BF153" s="235">
        <f>IF(N153="snížená",J153,0)</f>
        <v>0</v>
      </c>
      <c r="BG153" s="235">
        <f>IF(N153="zákl. přenesená",J153,0)</f>
        <v>0</v>
      </c>
      <c r="BH153" s="235">
        <f>IF(N153="sníž. přenesená",J153,0)</f>
        <v>0</v>
      </c>
      <c r="BI153" s="235">
        <f>IF(N153="nulová",J153,0)</f>
        <v>0</v>
      </c>
      <c r="BJ153" s="15" t="s">
        <v>85</v>
      </c>
      <c r="BK153" s="235">
        <f>ROUND(I153*H153,2)</f>
        <v>0</v>
      </c>
      <c r="BL153" s="15" t="s">
        <v>153</v>
      </c>
      <c r="BM153" s="234" t="s">
        <v>476</v>
      </c>
    </row>
    <row r="154" spans="1:65" s="2" customFormat="1" ht="21.75" customHeight="1">
      <c r="A154" s="36"/>
      <c r="B154" s="37"/>
      <c r="C154" s="222" t="s">
        <v>294</v>
      </c>
      <c r="D154" s="222" t="s">
        <v>136</v>
      </c>
      <c r="E154" s="223" t="s">
        <v>477</v>
      </c>
      <c r="F154" s="224" t="s">
        <v>478</v>
      </c>
      <c r="G154" s="225" t="s">
        <v>287</v>
      </c>
      <c r="H154" s="226">
        <v>7.917</v>
      </c>
      <c r="I154" s="227"/>
      <c r="J154" s="228">
        <f>ROUND(I154*H154,2)</f>
        <v>0</v>
      </c>
      <c r="K154" s="229"/>
      <c r="L154" s="42"/>
      <c r="M154" s="230" t="s">
        <v>1</v>
      </c>
      <c r="N154" s="231" t="s">
        <v>45</v>
      </c>
      <c r="O154" s="89"/>
      <c r="P154" s="232">
        <f>O154*H154</f>
        <v>0</v>
      </c>
      <c r="Q154" s="232">
        <v>0</v>
      </c>
      <c r="R154" s="232">
        <f>Q154*H154</f>
        <v>0</v>
      </c>
      <c r="S154" s="232">
        <v>0</v>
      </c>
      <c r="T154" s="233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34" t="s">
        <v>153</v>
      </c>
      <c r="AT154" s="234" t="s">
        <v>136</v>
      </c>
      <c r="AU154" s="234" t="s">
        <v>90</v>
      </c>
      <c r="AY154" s="15" t="s">
        <v>133</v>
      </c>
      <c r="BE154" s="235">
        <f>IF(N154="základní",J154,0)</f>
        <v>0</v>
      </c>
      <c r="BF154" s="235">
        <f>IF(N154="snížená",J154,0)</f>
        <v>0</v>
      </c>
      <c r="BG154" s="235">
        <f>IF(N154="zákl. přenesená",J154,0)</f>
        <v>0</v>
      </c>
      <c r="BH154" s="235">
        <f>IF(N154="sníž. přenesená",J154,0)</f>
        <v>0</v>
      </c>
      <c r="BI154" s="235">
        <f>IF(N154="nulová",J154,0)</f>
        <v>0</v>
      </c>
      <c r="BJ154" s="15" t="s">
        <v>85</v>
      </c>
      <c r="BK154" s="235">
        <f>ROUND(I154*H154,2)</f>
        <v>0</v>
      </c>
      <c r="BL154" s="15" t="s">
        <v>153</v>
      </c>
      <c r="BM154" s="234" t="s">
        <v>479</v>
      </c>
    </row>
    <row r="155" spans="1:65" s="2" customFormat="1" ht="24.15" customHeight="1">
      <c r="A155" s="36"/>
      <c r="B155" s="37"/>
      <c r="C155" s="222" t="s">
        <v>298</v>
      </c>
      <c r="D155" s="222" t="s">
        <v>136</v>
      </c>
      <c r="E155" s="223" t="s">
        <v>480</v>
      </c>
      <c r="F155" s="224" t="s">
        <v>481</v>
      </c>
      <c r="G155" s="225" t="s">
        <v>287</v>
      </c>
      <c r="H155" s="226">
        <v>7.917</v>
      </c>
      <c r="I155" s="227"/>
      <c r="J155" s="228">
        <f>ROUND(I155*H155,2)</f>
        <v>0</v>
      </c>
      <c r="K155" s="229"/>
      <c r="L155" s="42"/>
      <c r="M155" s="230" t="s">
        <v>1</v>
      </c>
      <c r="N155" s="231" t="s">
        <v>45</v>
      </c>
      <c r="O155" s="89"/>
      <c r="P155" s="232">
        <f>O155*H155</f>
        <v>0</v>
      </c>
      <c r="Q155" s="232">
        <v>0</v>
      </c>
      <c r="R155" s="232">
        <f>Q155*H155</f>
        <v>0</v>
      </c>
      <c r="S155" s="232">
        <v>0</v>
      </c>
      <c r="T155" s="233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34" t="s">
        <v>153</v>
      </c>
      <c r="AT155" s="234" t="s">
        <v>136</v>
      </c>
      <c r="AU155" s="234" t="s">
        <v>90</v>
      </c>
      <c r="AY155" s="15" t="s">
        <v>133</v>
      </c>
      <c r="BE155" s="235">
        <f>IF(N155="základní",J155,0)</f>
        <v>0</v>
      </c>
      <c r="BF155" s="235">
        <f>IF(N155="snížená",J155,0)</f>
        <v>0</v>
      </c>
      <c r="BG155" s="235">
        <f>IF(N155="zákl. přenesená",J155,0)</f>
        <v>0</v>
      </c>
      <c r="BH155" s="235">
        <f>IF(N155="sníž. přenesená",J155,0)</f>
        <v>0</v>
      </c>
      <c r="BI155" s="235">
        <f>IF(N155="nulová",J155,0)</f>
        <v>0</v>
      </c>
      <c r="BJ155" s="15" t="s">
        <v>85</v>
      </c>
      <c r="BK155" s="235">
        <f>ROUND(I155*H155,2)</f>
        <v>0</v>
      </c>
      <c r="BL155" s="15" t="s">
        <v>153</v>
      </c>
      <c r="BM155" s="234" t="s">
        <v>482</v>
      </c>
    </row>
    <row r="156" spans="1:63" s="12" customFormat="1" ht="22.8" customHeight="1">
      <c r="A156" s="12"/>
      <c r="B156" s="206"/>
      <c r="C156" s="207"/>
      <c r="D156" s="208" t="s">
        <v>79</v>
      </c>
      <c r="E156" s="220" t="s">
        <v>406</v>
      </c>
      <c r="F156" s="220" t="s">
        <v>407</v>
      </c>
      <c r="G156" s="207"/>
      <c r="H156" s="207"/>
      <c r="I156" s="210"/>
      <c r="J156" s="221">
        <f>BK156</f>
        <v>0</v>
      </c>
      <c r="K156" s="207"/>
      <c r="L156" s="212"/>
      <c r="M156" s="213"/>
      <c r="N156" s="214"/>
      <c r="O156" s="214"/>
      <c r="P156" s="215">
        <f>P157</f>
        <v>0</v>
      </c>
      <c r="Q156" s="214"/>
      <c r="R156" s="215">
        <f>R157</f>
        <v>0</v>
      </c>
      <c r="S156" s="214"/>
      <c r="T156" s="216">
        <f>T157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7" t="s">
        <v>85</v>
      </c>
      <c r="AT156" s="218" t="s">
        <v>79</v>
      </c>
      <c r="AU156" s="218" t="s">
        <v>85</v>
      </c>
      <c r="AY156" s="217" t="s">
        <v>133</v>
      </c>
      <c r="BK156" s="219">
        <f>BK157</f>
        <v>0</v>
      </c>
    </row>
    <row r="157" spans="1:65" s="2" customFormat="1" ht="24.15" customHeight="1">
      <c r="A157" s="36"/>
      <c r="B157" s="37"/>
      <c r="C157" s="222" t="s">
        <v>304</v>
      </c>
      <c r="D157" s="222" t="s">
        <v>136</v>
      </c>
      <c r="E157" s="223" t="s">
        <v>483</v>
      </c>
      <c r="F157" s="224" t="s">
        <v>484</v>
      </c>
      <c r="G157" s="225" t="s">
        <v>287</v>
      </c>
      <c r="H157" s="226">
        <v>30.278</v>
      </c>
      <c r="I157" s="227"/>
      <c r="J157" s="228">
        <f>ROUND(I157*H157,2)</f>
        <v>0</v>
      </c>
      <c r="K157" s="229"/>
      <c r="L157" s="42"/>
      <c r="M157" s="241" t="s">
        <v>1</v>
      </c>
      <c r="N157" s="242" t="s">
        <v>45</v>
      </c>
      <c r="O157" s="243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34" t="s">
        <v>153</v>
      </c>
      <c r="AT157" s="234" t="s">
        <v>136</v>
      </c>
      <c r="AU157" s="234" t="s">
        <v>90</v>
      </c>
      <c r="AY157" s="15" t="s">
        <v>133</v>
      </c>
      <c r="BE157" s="235">
        <f>IF(N157="základní",J157,0)</f>
        <v>0</v>
      </c>
      <c r="BF157" s="235">
        <f>IF(N157="snížená",J157,0)</f>
        <v>0</v>
      </c>
      <c r="BG157" s="235">
        <f>IF(N157="zákl. přenesená",J157,0)</f>
        <v>0</v>
      </c>
      <c r="BH157" s="235">
        <f>IF(N157="sníž. přenesená",J157,0)</f>
        <v>0</v>
      </c>
      <c r="BI157" s="235">
        <f>IF(N157="nulová",J157,0)</f>
        <v>0</v>
      </c>
      <c r="BJ157" s="15" t="s">
        <v>85</v>
      </c>
      <c r="BK157" s="235">
        <f>ROUND(I157*H157,2)</f>
        <v>0</v>
      </c>
      <c r="BL157" s="15" t="s">
        <v>153</v>
      </c>
      <c r="BM157" s="234" t="s">
        <v>485</v>
      </c>
    </row>
    <row r="158" spans="1:31" s="2" customFormat="1" ht="6.95" customHeight="1">
      <c r="A158" s="36"/>
      <c r="B158" s="64"/>
      <c r="C158" s="65"/>
      <c r="D158" s="65"/>
      <c r="E158" s="65"/>
      <c r="F158" s="65"/>
      <c r="G158" s="65"/>
      <c r="H158" s="65"/>
      <c r="I158" s="65"/>
      <c r="J158" s="65"/>
      <c r="K158" s="65"/>
      <c r="L158" s="42"/>
      <c r="M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</row>
  </sheetData>
  <sheetProtection password="CC35" sheet="1" objects="1" scenarios="1" formatColumns="0" formatRows="0" autoFilter="0"/>
  <autoFilter ref="C122:K157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101</v>
      </c>
      <c r="AZ2" s="246" t="s">
        <v>486</v>
      </c>
      <c r="BA2" s="246" t="s">
        <v>487</v>
      </c>
      <c r="BB2" s="246" t="s">
        <v>191</v>
      </c>
      <c r="BC2" s="246" t="s">
        <v>488</v>
      </c>
      <c r="BD2" s="246" t="s">
        <v>148</v>
      </c>
    </row>
    <row r="3" spans="2:5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8"/>
      <c r="AT3" s="15" t="s">
        <v>90</v>
      </c>
      <c r="AZ3" s="246" t="s">
        <v>489</v>
      </c>
      <c r="BA3" s="246" t="s">
        <v>490</v>
      </c>
      <c r="BB3" s="246" t="s">
        <v>196</v>
      </c>
      <c r="BC3" s="246" t="s">
        <v>491</v>
      </c>
      <c r="BD3" s="246" t="s">
        <v>148</v>
      </c>
    </row>
    <row r="4" spans="2:56" s="1" customFormat="1" ht="24.95" customHeight="1">
      <c r="B4" s="18"/>
      <c r="D4" s="145" t="s">
        <v>108</v>
      </c>
      <c r="L4" s="18"/>
      <c r="M4" s="146" t="s">
        <v>10</v>
      </c>
      <c r="AT4" s="15" t="s">
        <v>4</v>
      </c>
      <c r="AZ4" s="246" t="s">
        <v>194</v>
      </c>
      <c r="BA4" s="246" t="s">
        <v>492</v>
      </c>
      <c r="BB4" s="246" t="s">
        <v>196</v>
      </c>
      <c r="BC4" s="246" t="s">
        <v>493</v>
      </c>
      <c r="BD4" s="246" t="s">
        <v>148</v>
      </c>
    </row>
    <row r="5" spans="2:56" s="1" customFormat="1" ht="6.95" customHeight="1">
      <c r="B5" s="18"/>
      <c r="L5" s="18"/>
      <c r="AZ5" s="246" t="s">
        <v>494</v>
      </c>
      <c r="BA5" s="246" t="s">
        <v>495</v>
      </c>
      <c r="BB5" s="246" t="s">
        <v>196</v>
      </c>
      <c r="BC5" s="246" t="s">
        <v>496</v>
      </c>
      <c r="BD5" s="246" t="s">
        <v>148</v>
      </c>
    </row>
    <row r="6" spans="2:56" s="1" customFormat="1" ht="12" customHeight="1">
      <c r="B6" s="18"/>
      <c r="D6" s="147" t="s">
        <v>16</v>
      </c>
      <c r="L6" s="18"/>
      <c r="AZ6" s="246" t="s">
        <v>497</v>
      </c>
      <c r="BA6" s="246" t="s">
        <v>498</v>
      </c>
      <c r="BB6" s="246" t="s">
        <v>191</v>
      </c>
      <c r="BC6" s="246" t="s">
        <v>499</v>
      </c>
      <c r="BD6" s="246" t="s">
        <v>148</v>
      </c>
    </row>
    <row r="7" spans="2:12" s="1" customFormat="1" ht="16.5" customHeight="1">
      <c r="B7" s="18"/>
      <c r="E7" s="247" t="str">
        <f>'Rekapitulace stavby'!K6</f>
        <v>Křtiny - úložiště Dykovy školky</v>
      </c>
      <c r="F7" s="147"/>
      <c r="G7" s="147"/>
      <c r="H7" s="147"/>
      <c r="L7" s="18"/>
    </row>
    <row r="8" spans="2:12" s="1" customFormat="1" ht="12" customHeight="1">
      <c r="B8" s="18"/>
      <c r="D8" s="147" t="s">
        <v>193</v>
      </c>
      <c r="L8" s="18"/>
    </row>
    <row r="9" spans="1:31" s="2" customFormat="1" ht="16.5" customHeight="1">
      <c r="A9" s="36"/>
      <c r="B9" s="42"/>
      <c r="C9" s="36"/>
      <c r="D9" s="36"/>
      <c r="E9" s="247" t="s">
        <v>500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47" t="s">
        <v>501</v>
      </c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2"/>
      <c r="C11" s="36"/>
      <c r="D11" s="36"/>
      <c r="E11" s="148" t="s">
        <v>502</v>
      </c>
      <c r="F11" s="36"/>
      <c r="G11" s="36"/>
      <c r="H11" s="36"/>
      <c r="I11" s="36"/>
      <c r="J11" s="36"/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2"/>
      <c r="C12" s="36"/>
      <c r="D12" s="36"/>
      <c r="E12" s="36"/>
      <c r="F12" s="36"/>
      <c r="G12" s="36"/>
      <c r="H12" s="36"/>
      <c r="I12" s="36"/>
      <c r="J12" s="36"/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2"/>
      <c r="C13" s="36"/>
      <c r="D13" s="147" t="s">
        <v>18</v>
      </c>
      <c r="E13" s="36"/>
      <c r="F13" s="138" t="s">
        <v>1</v>
      </c>
      <c r="G13" s="36"/>
      <c r="H13" s="36"/>
      <c r="I13" s="147" t="s">
        <v>19</v>
      </c>
      <c r="J13" s="138" t="s">
        <v>1</v>
      </c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7" t="s">
        <v>20</v>
      </c>
      <c r="E14" s="36"/>
      <c r="F14" s="138" t="s">
        <v>21</v>
      </c>
      <c r="G14" s="36"/>
      <c r="H14" s="36"/>
      <c r="I14" s="147" t="s">
        <v>22</v>
      </c>
      <c r="J14" s="149" t="str">
        <f>'Rekapitulace stavby'!AN8</f>
        <v>6. 2. 2023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8" customHeight="1">
      <c r="A15" s="36"/>
      <c r="B15" s="42"/>
      <c r="C15" s="36"/>
      <c r="D15" s="36"/>
      <c r="E15" s="36"/>
      <c r="F15" s="36"/>
      <c r="G15" s="36"/>
      <c r="H15" s="36"/>
      <c r="I15" s="36"/>
      <c r="J15" s="36"/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2"/>
      <c r="C16" s="36"/>
      <c r="D16" s="147" t="s">
        <v>24</v>
      </c>
      <c r="E16" s="36"/>
      <c r="F16" s="36"/>
      <c r="G16" s="36"/>
      <c r="H16" s="36"/>
      <c r="I16" s="147" t="s">
        <v>25</v>
      </c>
      <c r="J16" s="138" t="s">
        <v>26</v>
      </c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2"/>
      <c r="C17" s="36"/>
      <c r="D17" s="36"/>
      <c r="E17" s="138" t="s">
        <v>27</v>
      </c>
      <c r="F17" s="36"/>
      <c r="G17" s="36"/>
      <c r="H17" s="36"/>
      <c r="I17" s="147" t="s">
        <v>28</v>
      </c>
      <c r="J17" s="138" t="s">
        <v>29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2"/>
      <c r="C18" s="36"/>
      <c r="D18" s="36"/>
      <c r="E18" s="36"/>
      <c r="F18" s="36"/>
      <c r="G18" s="36"/>
      <c r="H18" s="36"/>
      <c r="I18" s="36"/>
      <c r="J18" s="36"/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2"/>
      <c r="C19" s="36"/>
      <c r="D19" s="147" t="s">
        <v>30</v>
      </c>
      <c r="E19" s="36"/>
      <c r="F19" s="36"/>
      <c r="G19" s="36"/>
      <c r="H19" s="36"/>
      <c r="I19" s="147" t="s">
        <v>25</v>
      </c>
      <c r="J19" s="31" t="str">
        <f>'Rekapitulace stavby'!AN13</f>
        <v>Vyplň údaj</v>
      </c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2"/>
      <c r="C20" s="36"/>
      <c r="D20" s="36"/>
      <c r="E20" s="31" t="str">
        <f>'Rekapitulace stavby'!E14</f>
        <v>Vyplň údaj</v>
      </c>
      <c r="F20" s="138"/>
      <c r="G20" s="138"/>
      <c r="H20" s="138"/>
      <c r="I20" s="147" t="s">
        <v>28</v>
      </c>
      <c r="J20" s="31" t="str">
        <f>'Rekapitulace stavby'!AN14</f>
        <v>Vyplň údaj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2"/>
      <c r="C21" s="36"/>
      <c r="D21" s="36"/>
      <c r="E21" s="36"/>
      <c r="F21" s="36"/>
      <c r="G21" s="36"/>
      <c r="H21" s="36"/>
      <c r="I21" s="36"/>
      <c r="J21" s="36"/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2"/>
      <c r="C22" s="36"/>
      <c r="D22" s="147" t="s">
        <v>32</v>
      </c>
      <c r="E22" s="36"/>
      <c r="F22" s="36"/>
      <c r="G22" s="36"/>
      <c r="H22" s="36"/>
      <c r="I22" s="147" t="s">
        <v>25</v>
      </c>
      <c r="J22" s="138" t="s">
        <v>33</v>
      </c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2"/>
      <c r="C23" s="36"/>
      <c r="D23" s="36"/>
      <c r="E23" s="138" t="s">
        <v>34</v>
      </c>
      <c r="F23" s="36"/>
      <c r="G23" s="36"/>
      <c r="H23" s="36"/>
      <c r="I23" s="147" t="s">
        <v>28</v>
      </c>
      <c r="J23" s="138" t="s">
        <v>35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2"/>
      <c r="C24" s="36"/>
      <c r="D24" s="36"/>
      <c r="E24" s="36"/>
      <c r="F24" s="36"/>
      <c r="G24" s="36"/>
      <c r="H24" s="36"/>
      <c r="I24" s="36"/>
      <c r="J24" s="36"/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2"/>
      <c r="C25" s="36"/>
      <c r="D25" s="147" t="s">
        <v>37</v>
      </c>
      <c r="E25" s="36"/>
      <c r="F25" s="36"/>
      <c r="G25" s="36"/>
      <c r="H25" s="36"/>
      <c r="I25" s="147" t="s">
        <v>25</v>
      </c>
      <c r="J25" s="138" t="s">
        <v>33</v>
      </c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2"/>
      <c r="C26" s="36"/>
      <c r="D26" s="36"/>
      <c r="E26" s="138" t="s">
        <v>38</v>
      </c>
      <c r="F26" s="36"/>
      <c r="G26" s="36"/>
      <c r="H26" s="36"/>
      <c r="I26" s="147" t="s">
        <v>28</v>
      </c>
      <c r="J26" s="138" t="s">
        <v>35</v>
      </c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36"/>
      <c r="E27" s="36"/>
      <c r="F27" s="36"/>
      <c r="G27" s="36"/>
      <c r="H27" s="36"/>
      <c r="I27" s="36"/>
      <c r="J27" s="36"/>
      <c r="K27" s="36"/>
      <c r="L27" s="61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2"/>
      <c r="C28" s="36"/>
      <c r="D28" s="147" t="s">
        <v>39</v>
      </c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50"/>
      <c r="B29" s="151"/>
      <c r="C29" s="150"/>
      <c r="D29" s="150"/>
      <c r="E29" s="152" t="s">
        <v>1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36"/>
      <c r="B30" s="42"/>
      <c r="C30" s="36"/>
      <c r="D30" s="36"/>
      <c r="E30" s="36"/>
      <c r="F30" s="36"/>
      <c r="G30" s="36"/>
      <c r="H30" s="36"/>
      <c r="I30" s="36"/>
      <c r="J30" s="36"/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4"/>
      <c r="E31" s="154"/>
      <c r="F31" s="154"/>
      <c r="G31" s="154"/>
      <c r="H31" s="154"/>
      <c r="I31" s="154"/>
      <c r="J31" s="154"/>
      <c r="K31" s="154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42"/>
      <c r="C32" s="36"/>
      <c r="D32" s="155" t="s">
        <v>40</v>
      </c>
      <c r="E32" s="36"/>
      <c r="F32" s="36"/>
      <c r="G32" s="36"/>
      <c r="H32" s="36"/>
      <c r="I32" s="36"/>
      <c r="J32" s="156">
        <f>ROUND(J125,2)</f>
        <v>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2"/>
      <c r="C33" s="36"/>
      <c r="D33" s="154"/>
      <c r="E33" s="154"/>
      <c r="F33" s="154"/>
      <c r="G33" s="154"/>
      <c r="H33" s="154"/>
      <c r="I33" s="154"/>
      <c r="J33" s="154"/>
      <c r="K33" s="154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36"/>
      <c r="F34" s="157" t="s">
        <v>42</v>
      </c>
      <c r="G34" s="36"/>
      <c r="H34" s="36"/>
      <c r="I34" s="157" t="s">
        <v>41</v>
      </c>
      <c r="J34" s="157" t="s">
        <v>43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2"/>
      <c r="C35" s="36"/>
      <c r="D35" s="158" t="s">
        <v>44</v>
      </c>
      <c r="E35" s="147" t="s">
        <v>45</v>
      </c>
      <c r="F35" s="159">
        <f>ROUND((SUM(BE125:BE158)),2)</f>
        <v>0</v>
      </c>
      <c r="G35" s="36"/>
      <c r="H35" s="36"/>
      <c r="I35" s="160">
        <v>0.21</v>
      </c>
      <c r="J35" s="159">
        <f>ROUND(((SUM(BE125:BE158))*I35),2)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2"/>
      <c r="C36" s="36"/>
      <c r="D36" s="36"/>
      <c r="E36" s="147" t="s">
        <v>46</v>
      </c>
      <c r="F36" s="159">
        <f>ROUND((SUM(BF125:BF158)),2)</f>
        <v>0</v>
      </c>
      <c r="G36" s="36"/>
      <c r="H36" s="36"/>
      <c r="I36" s="160">
        <v>0.15</v>
      </c>
      <c r="J36" s="159">
        <f>ROUND(((SUM(BF125:BF158))*I36),2)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7" t="s">
        <v>47</v>
      </c>
      <c r="F37" s="159">
        <f>ROUND((SUM(BG125:BG158)),2)</f>
        <v>0</v>
      </c>
      <c r="G37" s="36"/>
      <c r="H37" s="36"/>
      <c r="I37" s="160">
        <v>0.21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2"/>
      <c r="C38" s="36"/>
      <c r="D38" s="36"/>
      <c r="E38" s="147" t="s">
        <v>48</v>
      </c>
      <c r="F38" s="159">
        <f>ROUND((SUM(BH125:BH158)),2)</f>
        <v>0</v>
      </c>
      <c r="G38" s="36"/>
      <c r="H38" s="36"/>
      <c r="I38" s="160">
        <v>0.15</v>
      </c>
      <c r="J38" s="159">
        <f>0</f>
        <v>0</v>
      </c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2"/>
      <c r="C39" s="36"/>
      <c r="D39" s="36"/>
      <c r="E39" s="147" t="s">
        <v>49</v>
      </c>
      <c r="F39" s="159">
        <f>ROUND((SUM(BI125:BI158)),2)</f>
        <v>0</v>
      </c>
      <c r="G39" s="36"/>
      <c r="H39" s="36"/>
      <c r="I39" s="160">
        <v>0</v>
      </c>
      <c r="J39" s="159">
        <f>0</f>
        <v>0</v>
      </c>
      <c r="K39" s="36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42"/>
      <c r="C41" s="161"/>
      <c r="D41" s="162" t="s">
        <v>50</v>
      </c>
      <c r="E41" s="163"/>
      <c r="F41" s="163"/>
      <c r="G41" s="164" t="s">
        <v>51</v>
      </c>
      <c r="H41" s="165" t="s">
        <v>52</v>
      </c>
      <c r="I41" s="163"/>
      <c r="J41" s="166">
        <f>SUM(J32:J39)</f>
        <v>0</v>
      </c>
      <c r="K41" s="167"/>
      <c r="L41" s="61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42"/>
      <c r="C42" s="36"/>
      <c r="D42" s="36"/>
      <c r="E42" s="36"/>
      <c r="F42" s="36"/>
      <c r="G42" s="36"/>
      <c r="H42" s="36"/>
      <c r="I42" s="36"/>
      <c r="J42" s="36"/>
      <c r="K42" s="36"/>
      <c r="L42" s="61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8" t="s">
        <v>53</v>
      </c>
      <c r="E50" s="169"/>
      <c r="F50" s="169"/>
      <c r="G50" s="168" t="s">
        <v>54</v>
      </c>
      <c r="H50" s="169"/>
      <c r="I50" s="169"/>
      <c r="J50" s="169"/>
      <c r="K50" s="169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0" t="s">
        <v>55</v>
      </c>
      <c r="E61" s="171"/>
      <c r="F61" s="172" t="s">
        <v>56</v>
      </c>
      <c r="G61" s="170" t="s">
        <v>55</v>
      </c>
      <c r="H61" s="171"/>
      <c r="I61" s="171"/>
      <c r="J61" s="173" t="s">
        <v>56</v>
      </c>
      <c r="K61" s="171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8" t="s">
        <v>57</v>
      </c>
      <c r="E65" s="174"/>
      <c r="F65" s="174"/>
      <c r="G65" s="168" t="s">
        <v>58</v>
      </c>
      <c r="H65" s="174"/>
      <c r="I65" s="174"/>
      <c r="J65" s="174"/>
      <c r="K65" s="174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0" t="s">
        <v>55</v>
      </c>
      <c r="E76" s="171"/>
      <c r="F76" s="172" t="s">
        <v>56</v>
      </c>
      <c r="G76" s="170" t="s">
        <v>55</v>
      </c>
      <c r="H76" s="171"/>
      <c r="I76" s="171"/>
      <c r="J76" s="173" t="s">
        <v>56</v>
      </c>
      <c r="K76" s="171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5"/>
      <c r="C77" s="176"/>
      <c r="D77" s="176"/>
      <c r="E77" s="176"/>
      <c r="F77" s="176"/>
      <c r="G77" s="176"/>
      <c r="H77" s="176"/>
      <c r="I77" s="176"/>
      <c r="J77" s="176"/>
      <c r="K77" s="176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7"/>
      <c r="C81" s="178"/>
      <c r="D81" s="178"/>
      <c r="E81" s="178"/>
      <c r="F81" s="178"/>
      <c r="G81" s="178"/>
      <c r="H81" s="178"/>
      <c r="I81" s="178"/>
      <c r="J81" s="178"/>
      <c r="K81" s="178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109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248" t="str">
        <f>E7</f>
        <v>Křtiny - úložiště Dykovy školky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19"/>
      <c r="C86" s="30" t="s">
        <v>193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6"/>
      <c r="B87" s="37"/>
      <c r="C87" s="38"/>
      <c r="D87" s="38"/>
      <c r="E87" s="248" t="s">
        <v>500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0" t="s">
        <v>501</v>
      </c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74" t="str">
        <f>E11</f>
        <v>SO.031 - Kanalizace</v>
      </c>
      <c r="F89" s="38"/>
      <c r="G89" s="38"/>
      <c r="H89" s="38"/>
      <c r="I89" s="38"/>
      <c r="J89" s="38"/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20</v>
      </c>
      <c r="D91" s="38"/>
      <c r="E91" s="38"/>
      <c r="F91" s="25" t="str">
        <f>F14</f>
        <v>k.ú. Křtiny</v>
      </c>
      <c r="G91" s="38"/>
      <c r="H91" s="38"/>
      <c r="I91" s="30" t="s">
        <v>22</v>
      </c>
      <c r="J91" s="77" t="str">
        <f>IF(J14="","",J14)</f>
        <v>6. 2. 2023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15" customHeight="1">
      <c r="A93" s="36"/>
      <c r="B93" s="37"/>
      <c r="C93" s="30" t="s">
        <v>24</v>
      </c>
      <c r="D93" s="38"/>
      <c r="E93" s="38"/>
      <c r="F93" s="25" t="str">
        <f>E17</f>
        <v>Mendelova univerzita v Brně</v>
      </c>
      <c r="G93" s="38"/>
      <c r="H93" s="38"/>
      <c r="I93" s="30" t="s">
        <v>32</v>
      </c>
      <c r="J93" s="34" t="str">
        <f>E23</f>
        <v>Ing. Karel Vaštík</v>
      </c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40.05" customHeight="1">
      <c r="A94" s="36"/>
      <c r="B94" s="37"/>
      <c r="C94" s="30" t="s">
        <v>30</v>
      </c>
      <c r="D94" s="38"/>
      <c r="E94" s="38"/>
      <c r="F94" s="25" t="str">
        <f>IF(E20="","",E20)</f>
        <v>Vyplň údaj</v>
      </c>
      <c r="G94" s="38"/>
      <c r="H94" s="38"/>
      <c r="I94" s="30" t="s">
        <v>37</v>
      </c>
      <c r="J94" s="34" t="str">
        <f>E26</f>
        <v>Ing. Karel Vaštík, Lideřovská 14, 696 61 Vnorovy</v>
      </c>
      <c r="K94" s="38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79" t="s">
        <v>110</v>
      </c>
      <c r="D96" s="180"/>
      <c r="E96" s="180"/>
      <c r="F96" s="180"/>
      <c r="G96" s="180"/>
      <c r="H96" s="180"/>
      <c r="I96" s="180"/>
      <c r="J96" s="181" t="s">
        <v>111</v>
      </c>
      <c r="K96" s="180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61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8" customHeight="1">
      <c r="A98" s="36"/>
      <c r="B98" s="37"/>
      <c r="C98" s="182" t="s">
        <v>112</v>
      </c>
      <c r="D98" s="38"/>
      <c r="E98" s="38"/>
      <c r="F98" s="38"/>
      <c r="G98" s="38"/>
      <c r="H98" s="38"/>
      <c r="I98" s="38"/>
      <c r="J98" s="108">
        <f>J125</f>
        <v>0</v>
      </c>
      <c r="K98" s="38"/>
      <c r="L98" s="61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5" t="s">
        <v>113</v>
      </c>
    </row>
    <row r="99" spans="1:31" s="9" customFormat="1" ht="24.95" customHeight="1">
      <c r="A99" s="9"/>
      <c r="B99" s="183"/>
      <c r="C99" s="184"/>
      <c r="D99" s="185" t="s">
        <v>220</v>
      </c>
      <c r="E99" s="186"/>
      <c r="F99" s="186"/>
      <c r="G99" s="186"/>
      <c r="H99" s="186"/>
      <c r="I99" s="186"/>
      <c r="J99" s="187">
        <f>J126</f>
        <v>0</v>
      </c>
      <c r="K99" s="184"/>
      <c r="L99" s="18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9"/>
      <c r="C100" s="130"/>
      <c r="D100" s="190" t="s">
        <v>221</v>
      </c>
      <c r="E100" s="191"/>
      <c r="F100" s="191"/>
      <c r="G100" s="191"/>
      <c r="H100" s="191"/>
      <c r="I100" s="191"/>
      <c r="J100" s="192">
        <f>J127</f>
        <v>0</v>
      </c>
      <c r="K100" s="130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9"/>
      <c r="C101" s="130"/>
      <c r="D101" s="190" t="s">
        <v>223</v>
      </c>
      <c r="E101" s="191"/>
      <c r="F101" s="191"/>
      <c r="G101" s="191"/>
      <c r="H101" s="191"/>
      <c r="I101" s="191"/>
      <c r="J101" s="192">
        <f>J140</f>
        <v>0</v>
      </c>
      <c r="K101" s="130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9"/>
      <c r="C102" s="130"/>
      <c r="D102" s="190" t="s">
        <v>225</v>
      </c>
      <c r="E102" s="191"/>
      <c r="F102" s="191"/>
      <c r="G102" s="191"/>
      <c r="H102" s="191"/>
      <c r="I102" s="191"/>
      <c r="J102" s="192">
        <f>J143</f>
        <v>0</v>
      </c>
      <c r="K102" s="130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9"/>
      <c r="C103" s="130"/>
      <c r="D103" s="190" t="s">
        <v>226</v>
      </c>
      <c r="E103" s="191"/>
      <c r="F103" s="191"/>
      <c r="G103" s="191"/>
      <c r="H103" s="191"/>
      <c r="I103" s="191"/>
      <c r="J103" s="192">
        <f>J156</f>
        <v>0</v>
      </c>
      <c r="K103" s="130"/>
      <c r="L103" s="19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6"/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5" customHeight="1">
      <c r="A105" s="36"/>
      <c r="B105" s="64"/>
      <c r="C105" s="65"/>
      <c r="D105" s="65"/>
      <c r="E105" s="65"/>
      <c r="F105" s="65"/>
      <c r="G105" s="65"/>
      <c r="H105" s="65"/>
      <c r="I105" s="65"/>
      <c r="J105" s="65"/>
      <c r="K105" s="65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9" spans="1:31" s="2" customFormat="1" ht="6.95" customHeight="1">
      <c r="A109" s="36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24.95" customHeight="1">
      <c r="A110" s="36"/>
      <c r="B110" s="37"/>
      <c r="C110" s="21" t="s">
        <v>117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16</v>
      </c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8"/>
      <c r="D113" s="38"/>
      <c r="E113" s="248" t="str">
        <f>E7</f>
        <v>Křtiny - úložiště Dykovy školky</v>
      </c>
      <c r="F113" s="30"/>
      <c r="G113" s="30"/>
      <c r="H113" s="30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2:12" s="1" customFormat="1" ht="12" customHeight="1">
      <c r="B114" s="19"/>
      <c r="C114" s="30" t="s">
        <v>193</v>
      </c>
      <c r="D114" s="20"/>
      <c r="E114" s="20"/>
      <c r="F114" s="20"/>
      <c r="G114" s="20"/>
      <c r="H114" s="20"/>
      <c r="I114" s="20"/>
      <c r="J114" s="20"/>
      <c r="K114" s="20"/>
      <c r="L114" s="18"/>
    </row>
    <row r="115" spans="1:31" s="2" customFormat="1" ht="16.5" customHeight="1">
      <c r="A115" s="36"/>
      <c r="B115" s="37"/>
      <c r="C115" s="38"/>
      <c r="D115" s="38"/>
      <c r="E115" s="248" t="s">
        <v>500</v>
      </c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30" t="s">
        <v>501</v>
      </c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6.5" customHeight="1">
      <c r="A117" s="36"/>
      <c r="B117" s="37"/>
      <c r="C117" s="38"/>
      <c r="D117" s="38"/>
      <c r="E117" s="74" t="str">
        <f>E11</f>
        <v>SO.031 - Kanalizace</v>
      </c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2" customHeight="1">
      <c r="A119" s="36"/>
      <c r="B119" s="37"/>
      <c r="C119" s="30" t="s">
        <v>20</v>
      </c>
      <c r="D119" s="38"/>
      <c r="E119" s="38"/>
      <c r="F119" s="25" t="str">
        <f>F14</f>
        <v>k.ú. Křtiny</v>
      </c>
      <c r="G119" s="38"/>
      <c r="H119" s="38"/>
      <c r="I119" s="30" t="s">
        <v>22</v>
      </c>
      <c r="J119" s="77" t="str">
        <f>IF(J14="","",J14)</f>
        <v>6. 2. 2023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6.95" customHeight="1">
      <c r="A120" s="36"/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15" customHeight="1">
      <c r="A121" s="36"/>
      <c r="B121" s="37"/>
      <c r="C121" s="30" t="s">
        <v>24</v>
      </c>
      <c r="D121" s="38"/>
      <c r="E121" s="38"/>
      <c r="F121" s="25" t="str">
        <f>E17</f>
        <v>Mendelova univerzita v Brně</v>
      </c>
      <c r="G121" s="38"/>
      <c r="H121" s="38"/>
      <c r="I121" s="30" t="s">
        <v>32</v>
      </c>
      <c r="J121" s="34" t="str">
        <f>E23</f>
        <v>Ing. Karel Vaštík</v>
      </c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40.05" customHeight="1">
      <c r="A122" s="36"/>
      <c r="B122" s="37"/>
      <c r="C122" s="30" t="s">
        <v>30</v>
      </c>
      <c r="D122" s="38"/>
      <c r="E122" s="38"/>
      <c r="F122" s="25" t="str">
        <f>IF(E20="","",E20)</f>
        <v>Vyplň údaj</v>
      </c>
      <c r="G122" s="38"/>
      <c r="H122" s="38"/>
      <c r="I122" s="30" t="s">
        <v>37</v>
      </c>
      <c r="J122" s="34" t="str">
        <f>E26</f>
        <v>Ing. Karel Vaštík, Lideřovská 14, 696 61 Vnorovy</v>
      </c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0.3" customHeight="1">
      <c r="A123" s="36"/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11" customFormat="1" ht="29.25" customHeight="1">
      <c r="A124" s="194"/>
      <c r="B124" s="195"/>
      <c r="C124" s="196" t="s">
        <v>118</v>
      </c>
      <c r="D124" s="197" t="s">
        <v>65</v>
      </c>
      <c r="E124" s="197" t="s">
        <v>61</v>
      </c>
      <c r="F124" s="197" t="s">
        <v>62</v>
      </c>
      <c r="G124" s="197" t="s">
        <v>119</v>
      </c>
      <c r="H124" s="197" t="s">
        <v>120</v>
      </c>
      <c r="I124" s="197" t="s">
        <v>121</v>
      </c>
      <c r="J124" s="198" t="s">
        <v>111</v>
      </c>
      <c r="K124" s="199" t="s">
        <v>122</v>
      </c>
      <c r="L124" s="200"/>
      <c r="M124" s="98" t="s">
        <v>1</v>
      </c>
      <c r="N124" s="99" t="s">
        <v>44</v>
      </c>
      <c r="O124" s="99" t="s">
        <v>123</v>
      </c>
      <c r="P124" s="99" t="s">
        <v>124</v>
      </c>
      <c r="Q124" s="99" t="s">
        <v>125</v>
      </c>
      <c r="R124" s="99" t="s">
        <v>126</v>
      </c>
      <c r="S124" s="99" t="s">
        <v>127</v>
      </c>
      <c r="T124" s="100" t="s">
        <v>128</v>
      </c>
      <c r="U124" s="194"/>
      <c r="V124" s="194"/>
      <c r="W124" s="194"/>
      <c r="X124" s="194"/>
      <c r="Y124" s="194"/>
      <c r="Z124" s="194"/>
      <c r="AA124" s="194"/>
      <c r="AB124" s="194"/>
      <c r="AC124" s="194"/>
      <c r="AD124" s="194"/>
      <c r="AE124" s="194"/>
    </row>
    <row r="125" spans="1:63" s="2" customFormat="1" ht="22.8" customHeight="1">
      <c r="A125" s="36"/>
      <c r="B125" s="37"/>
      <c r="C125" s="105" t="s">
        <v>129</v>
      </c>
      <c r="D125" s="38"/>
      <c r="E125" s="38"/>
      <c r="F125" s="38"/>
      <c r="G125" s="38"/>
      <c r="H125" s="38"/>
      <c r="I125" s="38"/>
      <c r="J125" s="201">
        <f>BK125</f>
        <v>0</v>
      </c>
      <c r="K125" s="38"/>
      <c r="L125" s="42"/>
      <c r="M125" s="101"/>
      <c r="N125" s="202"/>
      <c r="O125" s="102"/>
      <c r="P125" s="203">
        <f>P126</f>
        <v>0</v>
      </c>
      <c r="Q125" s="102"/>
      <c r="R125" s="203">
        <f>R126</f>
        <v>21.83513861</v>
      </c>
      <c r="S125" s="102"/>
      <c r="T125" s="204">
        <f>T126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79</v>
      </c>
      <c r="AU125" s="15" t="s">
        <v>113</v>
      </c>
      <c r="BK125" s="205">
        <f>BK126</f>
        <v>0</v>
      </c>
    </row>
    <row r="126" spans="1:63" s="12" customFormat="1" ht="25.9" customHeight="1">
      <c r="A126" s="12"/>
      <c r="B126" s="206"/>
      <c r="C126" s="207"/>
      <c r="D126" s="208" t="s">
        <v>79</v>
      </c>
      <c r="E126" s="209" t="s">
        <v>227</v>
      </c>
      <c r="F126" s="209" t="s">
        <v>228</v>
      </c>
      <c r="G126" s="207"/>
      <c r="H126" s="207"/>
      <c r="I126" s="210"/>
      <c r="J126" s="211">
        <f>BK126</f>
        <v>0</v>
      </c>
      <c r="K126" s="207"/>
      <c r="L126" s="212"/>
      <c r="M126" s="213"/>
      <c r="N126" s="214"/>
      <c r="O126" s="214"/>
      <c r="P126" s="215">
        <f>P127+P140+P143+P156</f>
        <v>0</v>
      </c>
      <c r="Q126" s="214"/>
      <c r="R126" s="215">
        <f>R127+R140+R143+R156</f>
        <v>21.83513861</v>
      </c>
      <c r="S126" s="214"/>
      <c r="T126" s="216">
        <f>T127+T140+T143+T156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7" t="s">
        <v>85</v>
      </c>
      <c r="AT126" s="218" t="s">
        <v>79</v>
      </c>
      <c r="AU126" s="218" t="s">
        <v>80</v>
      </c>
      <c r="AY126" s="217" t="s">
        <v>133</v>
      </c>
      <c r="BK126" s="219">
        <f>BK127+BK140+BK143+BK156</f>
        <v>0</v>
      </c>
    </row>
    <row r="127" spans="1:63" s="12" customFormat="1" ht="22.8" customHeight="1">
      <c r="A127" s="12"/>
      <c r="B127" s="206"/>
      <c r="C127" s="207"/>
      <c r="D127" s="208" t="s">
        <v>79</v>
      </c>
      <c r="E127" s="220" t="s">
        <v>85</v>
      </c>
      <c r="F127" s="220" t="s">
        <v>229</v>
      </c>
      <c r="G127" s="207"/>
      <c r="H127" s="207"/>
      <c r="I127" s="210"/>
      <c r="J127" s="221">
        <f>BK127</f>
        <v>0</v>
      </c>
      <c r="K127" s="207"/>
      <c r="L127" s="212"/>
      <c r="M127" s="213"/>
      <c r="N127" s="214"/>
      <c r="O127" s="214"/>
      <c r="P127" s="215">
        <f>SUM(P128:P139)</f>
        <v>0</v>
      </c>
      <c r="Q127" s="214"/>
      <c r="R127" s="215">
        <f>SUM(R128:R139)</f>
        <v>21.346</v>
      </c>
      <c r="S127" s="214"/>
      <c r="T127" s="216">
        <f>SUM(T128:T139)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7" t="s">
        <v>85</v>
      </c>
      <c r="AT127" s="218" t="s">
        <v>79</v>
      </c>
      <c r="AU127" s="218" t="s">
        <v>85</v>
      </c>
      <c r="AY127" s="217" t="s">
        <v>133</v>
      </c>
      <c r="BK127" s="219">
        <f>SUM(BK128:BK139)</f>
        <v>0</v>
      </c>
    </row>
    <row r="128" spans="1:65" s="2" customFormat="1" ht="33" customHeight="1">
      <c r="A128" s="36"/>
      <c r="B128" s="37"/>
      <c r="C128" s="222" t="s">
        <v>85</v>
      </c>
      <c r="D128" s="222" t="s">
        <v>136</v>
      </c>
      <c r="E128" s="223" t="s">
        <v>503</v>
      </c>
      <c r="F128" s="224" t="s">
        <v>504</v>
      </c>
      <c r="G128" s="225" t="s">
        <v>196</v>
      </c>
      <c r="H128" s="226">
        <v>35.448</v>
      </c>
      <c r="I128" s="227"/>
      <c r="J128" s="228">
        <f>ROUND(I128*H128,2)</f>
        <v>0</v>
      </c>
      <c r="K128" s="229"/>
      <c r="L128" s="42"/>
      <c r="M128" s="230" t="s">
        <v>1</v>
      </c>
      <c r="N128" s="231" t="s">
        <v>45</v>
      </c>
      <c r="O128" s="89"/>
      <c r="P128" s="232">
        <f>O128*H128</f>
        <v>0</v>
      </c>
      <c r="Q128" s="232">
        <v>0</v>
      </c>
      <c r="R128" s="232">
        <f>Q128*H128</f>
        <v>0</v>
      </c>
      <c r="S128" s="232">
        <v>0</v>
      </c>
      <c r="T128" s="233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34" t="s">
        <v>153</v>
      </c>
      <c r="AT128" s="234" t="s">
        <v>136</v>
      </c>
      <c r="AU128" s="234" t="s">
        <v>90</v>
      </c>
      <c r="AY128" s="15" t="s">
        <v>133</v>
      </c>
      <c r="BE128" s="235">
        <f>IF(N128="základní",J128,0)</f>
        <v>0</v>
      </c>
      <c r="BF128" s="235">
        <f>IF(N128="snížená",J128,0)</f>
        <v>0</v>
      </c>
      <c r="BG128" s="235">
        <f>IF(N128="zákl. přenesená",J128,0)</f>
        <v>0</v>
      </c>
      <c r="BH128" s="235">
        <f>IF(N128="sníž. přenesená",J128,0)</f>
        <v>0</v>
      </c>
      <c r="BI128" s="235">
        <f>IF(N128="nulová",J128,0)</f>
        <v>0</v>
      </c>
      <c r="BJ128" s="15" t="s">
        <v>85</v>
      </c>
      <c r="BK128" s="235">
        <f>ROUND(I128*H128,2)</f>
        <v>0</v>
      </c>
      <c r="BL128" s="15" t="s">
        <v>153</v>
      </c>
      <c r="BM128" s="234" t="s">
        <v>505</v>
      </c>
    </row>
    <row r="129" spans="1:51" s="13" customFormat="1" ht="12">
      <c r="A129" s="13"/>
      <c r="B129" s="249"/>
      <c r="C129" s="250"/>
      <c r="D129" s="236" t="s">
        <v>233</v>
      </c>
      <c r="E129" s="251" t="s">
        <v>1</v>
      </c>
      <c r="F129" s="252" t="s">
        <v>494</v>
      </c>
      <c r="G129" s="250"/>
      <c r="H129" s="253">
        <v>35.448</v>
      </c>
      <c r="I129" s="254"/>
      <c r="J129" s="250"/>
      <c r="K129" s="250"/>
      <c r="L129" s="255"/>
      <c r="M129" s="256"/>
      <c r="N129" s="257"/>
      <c r="O129" s="257"/>
      <c r="P129" s="257"/>
      <c r="Q129" s="257"/>
      <c r="R129" s="257"/>
      <c r="S129" s="257"/>
      <c r="T129" s="25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9" t="s">
        <v>233</v>
      </c>
      <c r="AU129" s="259" t="s">
        <v>90</v>
      </c>
      <c r="AV129" s="13" t="s">
        <v>90</v>
      </c>
      <c r="AW129" s="13" t="s">
        <v>36</v>
      </c>
      <c r="AX129" s="13" t="s">
        <v>85</v>
      </c>
      <c r="AY129" s="259" t="s">
        <v>133</v>
      </c>
    </row>
    <row r="130" spans="1:65" s="2" customFormat="1" ht="37.8" customHeight="1">
      <c r="A130" s="36"/>
      <c r="B130" s="37"/>
      <c r="C130" s="222" t="s">
        <v>90</v>
      </c>
      <c r="D130" s="222" t="s">
        <v>136</v>
      </c>
      <c r="E130" s="223" t="s">
        <v>264</v>
      </c>
      <c r="F130" s="224" t="s">
        <v>265</v>
      </c>
      <c r="G130" s="225" t="s">
        <v>196</v>
      </c>
      <c r="H130" s="226">
        <v>14.802</v>
      </c>
      <c r="I130" s="227"/>
      <c r="J130" s="228">
        <f>ROUND(I130*H130,2)</f>
        <v>0</v>
      </c>
      <c r="K130" s="229"/>
      <c r="L130" s="42"/>
      <c r="M130" s="230" t="s">
        <v>1</v>
      </c>
      <c r="N130" s="231" t="s">
        <v>45</v>
      </c>
      <c r="O130" s="89"/>
      <c r="P130" s="232">
        <f>O130*H130</f>
        <v>0</v>
      </c>
      <c r="Q130" s="232">
        <v>0</v>
      </c>
      <c r="R130" s="232">
        <f>Q130*H130</f>
        <v>0</v>
      </c>
      <c r="S130" s="232">
        <v>0</v>
      </c>
      <c r="T130" s="233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34" t="s">
        <v>153</v>
      </c>
      <c r="AT130" s="234" t="s">
        <v>136</v>
      </c>
      <c r="AU130" s="234" t="s">
        <v>90</v>
      </c>
      <c r="AY130" s="15" t="s">
        <v>133</v>
      </c>
      <c r="BE130" s="235">
        <f>IF(N130="základní",J130,0)</f>
        <v>0</v>
      </c>
      <c r="BF130" s="235">
        <f>IF(N130="snížená",J130,0)</f>
        <v>0</v>
      </c>
      <c r="BG130" s="235">
        <f>IF(N130="zákl. přenesená",J130,0)</f>
        <v>0</v>
      </c>
      <c r="BH130" s="235">
        <f>IF(N130="sníž. přenesená",J130,0)</f>
        <v>0</v>
      </c>
      <c r="BI130" s="235">
        <f>IF(N130="nulová",J130,0)</f>
        <v>0</v>
      </c>
      <c r="BJ130" s="15" t="s">
        <v>85</v>
      </c>
      <c r="BK130" s="235">
        <f>ROUND(I130*H130,2)</f>
        <v>0</v>
      </c>
      <c r="BL130" s="15" t="s">
        <v>153</v>
      </c>
      <c r="BM130" s="234" t="s">
        <v>506</v>
      </c>
    </row>
    <row r="131" spans="1:51" s="13" customFormat="1" ht="12">
      <c r="A131" s="13"/>
      <c r="B131" s="249"/>
      <c r="C131" s="250"/>
      <c r="D131" s="236" t="s">
        <v>233</v>
      </c>
      <c r="E131" s="251" t="s">
        <v>1</v>
      </c>
      <c r="F131" s="252" t="s">
        <v>497</v>
      </c>
      <c r="G131" s="250"/>
      <c r="H131" s="253">
        <v>14.802</v>
      </c>
      <c r="I131" s="254"/>
      <c r="J131" s="250"/>
      <c r="K131" s="250"/>
      <c r="L131" s="255"/>
      <c r="M131" s="256"/>
      <c r="N131" s="257"/>
      <c r="O131" s="257"/>
      <c r="P131" s="257"/>
      <c r="Q131" s="257"/>
      <c r="R131" s="257"/>
      <c r="S131" s="257"/>
      <c r="T131" s="25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9" t="s">
        <v>233</v>
      </c>
      <c r="AU131" s="259" t="s">
        <v>90</v>
      </c>
      <c r="AV131" s="13" t="s">
        <v>90</v>
      </c>
      <c r="AW131" s="13" t="s">
        <v>36</v>
      </c>
      <c r="AX131" s="13" t="s">
        <v>85</v>
      </c>
      <c r="AY131" s="259" t="s">
        <v>133</v>
      </c>
    </row>
    <row r="132" spans="1:65" s="2" customFormat="1" ht="37.8" customHeight="1">
      <c r="A132" s="36"/>
      <c r="B132" s="37"/>
      <c r="C132" s="222" t="s">
        <v>148</v>
      </c>
      <c r="D132" s="222" t="s">
        <v>136</v>
      </c>
      <c r="E132" s="223" t="s">
        <v>268</v>
      </c>
      <c r="F132" s="224" t="s">
        <v>269</v>
      </c>
      <c r="G132" s="225" t="s">
        <v>196</v>
      </c>
      <c r="H132" s="226">
        <v>14.802</v>
      </c>
      <c r="I132" s="227"/>
      <c r="J132" s="228">
        <f>ROUND(I132*H132,2)</f>
        <v>0</v>
      </c>
      <c r="K132" s="229"/>
      <c r="L132" s="42"/>
      <c r="M132" s="230" t="s">
        <v>1</v>
      </c>
      <c r="N132" s="231" t="s">
        <v>45</v>
      </c>
      <c r="O132" s="89"/>
      <c r="P132" s="232">
        <f>O132*H132</f>
        <v>0</v>
      </c>
      <c r="Q132" s="232">
        <v>0</v>
      </c>
      <c r="R132" s="232">
        <f>Q132*H132</f>
        <v>0</v>
      </c>
      <c r="S132" s="232">
        <v>0</v>
      </c>
      <c r="T132" s="233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34" t="s">
        <v>153</v>
      </c>
      <c r="AT132" s="234" t="s">
        <v>136</v>
      </c>
      <c r="AU132" s="234" t="s">
        <v>90</v>
      </c>
      <c r="AY132" s="15" t="s">
        <v>133</v>
      </c>
      <c r="BE132" s="235">
        <f>IF(N132="základní",J132,0)</f>
        <v>0</v>
      </c>
      <c r="BF132" s="235">
        <f>IF(N132="snížená",J132,0)</f>
        <v>0</v>
      </c>
      <c r="BG132" s="235">
        <f>IF(N132="zákl. přenesená",J132,0)</f>
        <v>0</v>
      </c>
      <c r="BH132" s="235">
        <f>IF(N132="sníž. přenesená",J132,0)</f>
        <v>0</v>
      </c>
      <c r="BI132" s="235">
        <f>IF(N132="nulová",J132,0)</f>
        <v>0</v>
      </c>
      <c r="BJ132" s="15" t="s">
        <v>85</v>
      </c>
      <c r="BK132" s="235">
        <f>ROUND(I132*H132,2)</f>
        <v>0</v>
      </c>
      <c r="BL132" s="15" t="s">
        <v>153</v>
      </c>
      <c r="BM132" s="234" t="s">
        <v>507</v>
      </c>
    </row>
    <row r="133" spans="1:51" s="13" customFormat="1" ht="12">
      <c r="A133" s="13"/>
      <c r="B133" s="249"/>
      <c r="C133" s="250"/>
      <c r="D133" s="236" t="s">
        <v>233</v>
      </c>
      <c r="E133" s="251" t="s">
        <v>1</v>
      </c>
      <c r="F133" s="252" t="s">
        <v>497</v>
      </c>
      <c r="G133" s="250"/>
      <c r="H133" s="253">
        <v>14.802</v>
      </c>
      <c r="I133" s="254"/>
      <c r="J133" s="250"/>
      <c r="K133" s="250"/>
      <c r="L133" s="255"/>
      <c r="M133" s="256"/>
      <c r="N133" s="257"/>
      <c r="O133" s="257"/>
      <c r="P133" s="257"/>
      <c r="Q133" s="257"/>
      <c r="R133" s="257"/>
      <c r="S133" s="257"/>
      <c r="T133" s="25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9" t="s">
        <v>233</v>
      </c>
      <c r="AU133" s="259" t="s">
        <v>90</v>
      </c>
      <c r="AV133" s="13" t="s">
        <v>90</v>
      </c>
      <c r="AW133" s="13" t="s">
        <v>36</v>
      </c>
      <c r="AX133" s="13" t="s">
        <v>85</v>
      </c>
      <c r="AY133" s="259" t="s">
        <v>133</v>
      </c>
    </row>
    <row r="134" spans="1:65" s="2" customFormat="1" ht="16.5" customHeight="1">
      <c r="A134" s="36"/>
      <c r="B134" s="37"/>
      <c r="C134" s="222" t="s">
        <v>153</v>
      </c>
      <c r="D134" s="222" t="s">
        <v>136</v>
      </c>
      <c r="E134" s="223" t="s">
        <v>277</v>
      </c>
      <c r="F134" s="224" t="s">
        <v>278</v>
      </c>
      <c r="G134" s="225" t="s">
        <v>196</v>
      </c>
      <c r="H134" s="226">
        <v>14.802</v>
      </c>
      <c r="I134" s="227"/>
      <c r="J134" s="228">
        <f>ROUND(I134*H134,2)</f>
        <v>0</v>
      </c>
      <c r="K134" s="229"/>
      <c r="L134" s="42"/>
      <c r="M134" s="230" t="s">
        <v>1</v>
      </c>
      <c r="N134" s="231" t="s">
        <v>45</v>
      </c>
      <c r="O134" s="89"/>
      <c r="P134" s="232">
        <f>O134*H134</f>
        <v>0</v>
      </c>
      <c r="Q134" s="232">
        <v>0</v>
      </c>
      <c r="R134" s="232">
        <f>Q134*H134</f>
        <v>0</v>
      </c>
      <c r="S134" s="232">
        <v>0</v>
      </c>
      <c r="T134" s="233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34" t="s">
        <v>153</v>
      </c>
      <c r="AT134" s="234" t="s">
        <v>136</v>
      </c>
      <c r="AU134" s="234" t="s">
        <v>90</v>
      </c>
      <c r="AY134" s="15" t="s">
        <v>133</v>
      </c>
      <c r="BE134" s="235">
        <f>IF(N134="základní",J134,0)</f>
        <v>0</v>
      </c>
      <c r="BF134" s="235">
        <f>IF(N134="snížená",J134,0)</f>
        <v>0</v>
      </c>
      <c r="BG134" s="235">
        <f>IF(N134="zákl. přenesená",J134,0)</f>
        <v>0</v>
      </c>
      <c r="BH134" s="235">
        <f>IF(N134="sníž. přenesená",J134,0)</f>
        <v>0</v>
      </c>
      <c r="BI134" s="235">
        <f>IF(N134="nulová",J134,0)</f>
        <v>0</v>
      </c>
      <c r="BJ134" s="15" t="s">
        <v>85</v>
      </c>
      <c r="BK134" s="235">
        <f>ROUND(I134*H134,2)</f>
        <v>0</v>
      </c>
      <c r="BL134" s="15" t="s">
        <v>153</v>
      </c>
      <c r="BM134" s="234" t="s">
        <v>508</v>
      </c>
    </row>
    <row r="135" spans="1:51" s="13" customFormat="1" ht="12">
      <c r="A135" s="13"/>
      <c r="B135" s="249"/>
      <c r="C135" s="250"/>
      <c r="D135" s="236" t="s">
        <v>233</v>
      </c>
      <c r="E135" s="251" t="s">
        <v>1</v>
      </c>
      <c r="F135" s="252" t="s">
        <v>497</v>
      </c>
      <c r="G135" s="250"/>
      <c r="H135" s="253">
        <v>14.802</v>
      </c>
      <c r="I135" s="254"/>
      <c r="J135" s="250"/>
      <c r="K135" s="250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233</v>
      </c>
      <c r="AU135" s="259" t="s">
        <v>90</v>
      </c>
      <c r="AV135" s="13" t="s">
        <v>90</v>
      </c>
      <c r="AW135" s="13" t="s">
        <v>36</v>
      </c>
      <c r="AX135" s="13" t="s">
        <v>85</v>
      </c>
      <c r="AY135" s="259" t="s">
        <v>133</v>
      </c>
    </row>
    <row r="136" spans="1:65" s="2" customFormat="1" ht="24.15" customHeight="1">
      <c r="A136" s="36"/>
      <c r="B136" s="37"/>
      <c r="C136" s="222" t="s">
        <v>132</v>
      </c>
      <c r="D136" s="222" t="s">
        <v>136</v>
      </c>
      <c r="E136" s="223" t="s">
        <v>509</v>
      </c>
      <c r="F136" s="224" t="s">
        <v>510</v>
      </c>
      <c r="G136" s="225" t="s">
        <v>196</v>
      </c>
      <c r="H136" s="226">
        <v>10.673</v>
      </c>
      <c r="I136" s="227"/>
      <c r="J136" s="228">
        <f>ROUND(I136*H136,2)</f>
        <v>0</v>
      </c>
      <c r="K136" s="229"/>
      <c r="L136" s="42"/>
      <c r="M136" s="230" t="s">
        <v>1</v>
      </c>
      <c r="N136" s="231" t="s">
        <v>45</v>
      </c>
      <c r="O136" s="89"/>
      <c r="P136" s="232">
        <f>O136*H136</f>
        <v>0</v>
      </c>
      <c r="Q136" s="232">
        <v>0</v>
      </c>
      <c r="R136" s="232">
        <f>Q136*H136</f>
        <v>0</v>
      </c>
      <c r="S136" s="232">
        <v>0</v>
      </c>
      <c r="T136" s="233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34" t="s">
        <v>153</v>
      </c>
      <c r="AT136" s="234" t="s">
        <v>136</v>
      </c>
      <c r="AU136" s="234" t="s">
        <v>90</v>
      </c>
      <c r="AY136" s="15" t="s">
        <v>133</v>
      </c>
      <c r="BE136" s="235">
        <f>IF(N136="základní",J136,0)</f>
        <v>0</v>
      </c>
      <c r="BF136" s="235">
        <f>IF(N136="snížená",J136,0)</f>
        <v>0</v>
      </c>
      <c r="BG136" s="235">
        <f>IF(N136="zákl. přenesená",J136,0)</f>
        <v>0</v>
      </c>
      <c r="BH136" s="235">
        <f>IF(N136="sníž. přenesená",J136,0)</f>
        <v>0</v>
      </c>
      <c r="BI136" s="235">
        <f>IF(N136="nulová",J136,0)</f>
        <v>0</v>
      </c>
      <c r="BJ136" s="15" t="s">
        <v>85</v>
      </c>
      <c r="BK136" s="235">
        <f>ROUND(I136*H136,2)</f>
        <v>0</v>
      </c>
      <c r="BL136" s="15" t="s">
        <v>153</v>
      </c>
      <c r="BM136" s="234" t="s">
        <v>511</v>
      </c>
    </row>
    <row r="137" spans="1:51" s="13" customFormat="1" ht="12">
      <c r="A137" s="13"/>
      <c r="B137" s="249"/>
      <c r="C137" s="250"/>
      <c r="D137" s="236" t="s">
        <v>233</v>
      </c>
      <c r="E137" s="251" t="s">
        <v>1</v>
      </c>
      <c r="F137" s="252" t="s">
        <v>194</v>
      </c>
      <c r="G137" s="250"/>
      <c r="H137" s="253">
        <v>10.673</v>
      </c>
      <c r="I137" s="254"/>
      <c r="J137" s="250"/>
      <c r="K137" s="250"/>
      <c r="L137" s="255"/>
      <c r="M137" s="256"/>
      <c r="N137" s="257"/>
      <c r="O137" s="257"/>
      <c r="P137" s="257"/>
      <c r="Q137" s="257"/>
      <c r="R137" s="257"/>
      <c r="S137" s="257"/>
      <c r="T137" s="25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9" t="s">
        <v>233</v>
      </c>
      <c r="AU137" s="259" t="s">
        <v>90</v>
      </c>
      <c r="AV137" s="13" t="s">
        <v>90</v>
      </c>
      <c r="AW137" s="13" t="s">
        <v>36</v>
      </c>
      <c r="AX137" s="13" t="s">
        <v>85</v>
      </c>
      <c r="AY137" s="259" t="s">
        <v>133</v>
      </c>
    </row>
    <row r="138" spans="1:65" s="2" customFormat="1" ht="16.5" customHeight="1">
      <c r="A138" s="36"/>
      <c r="B138" s="37"/>
      <c r="C138" s="260" t="s">
        <v>162</v>
      </c>
      <c r="D138" s="260" t="s">
        <v>284</v>
      </c>
      <c r="E138" s="261" t="s">
        <v>512</v>
      </c>
      <c r="F138" s="262" t="s">
        <v>513</v>
      </c>
      <c r="G138" s="263" t="s">
        <v>287</v>
      </c>
      <c r="H138" s="264">
        <v>21.346</v>
      </c>
      <c r="I138" s="265"/>
      <c r="J138" s="266">
        <f>ROUND(I138*H138,2)</f>
        <v>0</v>
      </c>
      <c r="K138" s="267"/>
      <c r="L138" s="268"/>
      <c r="M138" s="269" t="s">
        <v>1</v>
      </c>
      <c r="N138" s="270" t="s">
        <v>45</v>
      </c>
      <c r="O138" s="89"/>
      <c r="P138" s="232">
        <f>O138*H138</f>
        <v>0</v>
      </c>
      <c r="Q138" s="232">
        <v>1</v>
      </c>
      <c r="R138" s="232">
        <f>Q138*H138</f>
        <v>21.346</v>
      </c>
      <c r="S138" s="232">
        <v>0</v>
      </c>
      <c r="T138" s="233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34" t="s">
        <v>255</v>
      </c>
      <c r="AT138" s="234" t="s">
        <v>284</v>
      </c>
      <c r="AU138" s="234" t="s">
        <v>90</v>
      </c>
      <c r="AY138" s="15" t="s">
        <v>133</v>
      </c>
      <c r="BE138" s="235">
        <f>IF(N138="základní",J138,0)</f>
        <v>0</v>
      </c>
      <c r="BF138" s="235">
        <f>IF(N138="snížená",J138,0)</f>
        <v>0</v>
      </c>
      <c r="BG138" s="235">
        <f>IF(N138="zákl. přenesená",J138,0)</f>
        <v>0</v>
      </c>
      <c r="BH138" s="235">
        <f>IF(N138="sníž. přenesená",J138,0)</f>
        <v>0</v>
      </c>
      <c r="BI138" s="235">
        <f>IF(N138="nulová",J138,0)</f>
        <v>0</v>
      </c>
      <c r="BJ138" s="15" t="s">
        <v>85</v>
      </c>
      <c r="BK138" s="235">
        <f>ROUND(I138*H138,2)</f>
        <v>0</v>
      </c>
      <c r="BL138" s="15" t="s">
        <v>153</v>
      </c>
      <c r="BM138" s="234" t="s">
        <v>514</v>
      </c>
    </row>
    <row r="139" spans="1:51" s="13" customFormat="1" ht="12">
      <c r="A139" s="13"/>
      <c r="B139" s="249"/>
      <c r="C139" s="250"/>
      <c r="D139" s="236" t="s">
        <v>233</v>
      </c>
      <c r="E139" s="250"/>
      <c r="F139" s="252" t="s">
        <v>515</v>
      </c>
      <c r="G139" s="250"/>
      <c r="H139" s="253">
        <v>21.346</v>
      </c>
      <c r="I139" s="254"/>
      <c r="J139" s="250"/>
      <c r="K139" s="250"/>
      <c r="L139" s="255"/>
      <c r="M139" s="256"/>
      <c r="N139" s="257"/>
      <c r="O139" s="257"/>
      <c r="P139" s="257"/>
      <c r="Q139" s="257"/>
      <c r="R139" s="257"/>
      <c r="S139" s="257"/>
      <c r="T139" s="25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9" t="s">
        <v>233</v>
      </c>
      <c r="AU139" s="259" t="s">
        <v>90</v>
      </c>
      <c r="AV139" s="13" t="s">
        <v>90</v>
      </c>
      <c r="AW139" s="13" t="s">
        <v>4</v>
      </c>
      <c r="AX139" s="13" t="s">
        <v>85</v>
      </c>
      <c r="AY139" s="259" t="s">
        <v>133</v>
      </c>
    </row>
    <row r="140" spans="1:63" s="12" customFormat="1" ht="22.8" customHeight="1">
      <c r="A140" s="12"/>
      <c r="B140" s="206"/>
      <c r="C140" s="207"/>
      <c r="D140" s="208" t="s">
        <v>79</v>
      </c>
      <c r="E140" s="220" t="s">
        <v>153</v>
      </c>
      <c r="F140" s="220" t="s">
        <v>330</v>
      </c>
      <c r="G140" s="207"/>
      <c r="H140" s="207"/>
      <c r="I140" s="210"/>
      <c r="J140" s="221">
        <f>BK140</f>
        <v>0</v>
      </c>
      <c r="K140" s="207"/>
      <c r="L140" s="212"/>
      <c r="M140" s="213"/>
      <c r="N140" s="214"/>
      <c r="O140" s="214"/>
      <c r="P140" s="215">
        <f>SUM(P141:P142)</f>
        <v>0</v>
      </c>
      <c r="Q140" s="214"/>
      <c r="R140" s="215">
        <f>SUM(R141:R142)</f>
        <v>0</v>
      </c>
      <c r="S140" s="214"/>
      <c r="T140" s="216">
        <f>SUM(T141:T142)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7" t="s">
        <v>85</v>
      </c>
      <c r="AT140" s="218" t="s">
        <v>79</v>
      </c>
      <c r="AU140" s="218" t="s">
        <v>85</v>
      </c>
      <c r="AY140" s="217" t="s">
        <v>133</v>
      </c>
      <c r="BK140" s="219">
        <f>SUM(BK141:BK142)</f>
        <v>0</v>
      </c>
    </row>
    <row r="141" spans="1:65" s="2" customFormat="1" ht="16.5" customHeight="1">
      <c r="A141" s="36"/>
      <c r="B141" s="37"/>
      <c r="C141" s="222" t="s">
        <v>169</v>
      </c>
      <c r="D141" s="222" t="s">
        <v>136</v>
      </c>
      <c r="E141" s="223" t="s">
        <v>516</v>
      </c>
      <c r="F141" s="224" t="s">
        <v>517</v>
      </c>
      <c r="G141" s="225" t="s">
        <v>196</v>
      </c>
      <c r="H141" s="226">
        <v>2.512</v>
      </c>
      <c r="I141" s="227"/>
      <c r="J141" s="228">
        <f>ROUND(I141*H141,2)</f>
        <v>0</v>
      </c>
      <c r="K141" s="229"/>
      <c r="L141" s="42"/>
      <c r="M141" s="230" t="s">
        <v>1</v>
      </c>
      <c r="N141" s="231" t="s">
        <v>45</v>
      </c>
      <c r="O141" s="89"/>
      <c r="P141" s="232">
        <f>O141*H141</f>
        <v>0</v>
      </c>
      <c r="Q141" s="232">
        <v>0</v>
      </c>
      <c r="R141" s="232">
        <f>Q141*H141</f>
        <v>0</v>
      </c>
      <c r="S141" s="232">
        <v>0</v>
      </c>
      <c r="T141" s="233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34" t="s">
        <v>153</v>
      </c>
      <c r="AT141" s="234" t="s">
        <v>136</v>
      </c>
      <c r="AU141" s="234" t="s">
        <v>90</v>
      </c>
      <c r="AY141" s="15" t="s">
        <v>133</v>
      </c>
      <c r="BE141" s="235">
        <f>IF(N141="základní",J141,0)</f>
        <v>0</v>
      </c>
      <c r="BF141" s="235">
        <f>IF(N141="snížená",J141,0)</f>
        <v>0</v>
      </c>
      <c r="BG141" s="235">
        <f>IF(N141="zákl. přenesená",J141,0)</f>
        <v>0</v>
      </c>
      <c r="BH141" s="235">
        <f>IF(N141="sníž. přenesená",J141,0)</f>
        <v>0</v>
      </c>
      <c r="BI141" s="235">
        <f>IF(N141="nulová",J141,0)</f>
        <v>0</v>
      </c>
      <c r="BJ141" s="15" t="s">
        <v>85</v>
      </c>
      <c r="BK141" s="235">
        <f>ROUND(I141*H141,2)</f>
        <v>0</v>
      </c>
      <c r="BL141" s="15" t="s">
        <v>153</v>
      </c>
      <c r="BM141" s="234" t="s">
        <v>518</v>
      </c>
    </row>
    <row r="142" spans="1:51" s="13" customFormat="1" ht="12">
      <c r="A142" s="13"/>
      <c r="B142" s="249"/>
      <c r="C142" s="250"/>
      <c r="D142" s="236" t="s">
        <v>233</v>
      </c>
      <c r="E142" s="251" t="s">
        <v>1</v>
      </c>
      <c r="F142" s="252" t="s">
        <v>489</v>
      </c>
      <c r="G142" s="250"/>
      <c r="H142" s="253">
        <v>2.512</v>
      </c>
      <c r="I142" s="254"/>
      <c r="J142" s="250"/>
      <c r="K142" s="250"/>
      <c r="L142" s="255"/>
      <c r="M142" s="256"/>
      <c r="N142" s="257"/>
      <c r="O142" s="257"/>
      <c r="P142" s="257"/>
      <c r="Q142" s="257"/>
      <c r="R142" s="257"/>
      <c r="S142" s="257"/>
      <c r="T142" s="25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9" t="s">
        <v>233</v>
      </c>
      <c r="AU142" s="259" t="s">
        <v>90</v>
      </c>
      <c r="AV142" s="13" t="s">
        <v>90</v>
      </c>
      <c r="AW142" s="13" t="s">
        <v>36</v>
      </c>
      <c r="AX142" s="13" t="s">
        <v>85</v>
      </c>
      <c r="AY142" s="259" t="s">
        <v>133</v>
      </c>
    </row>
    <row r="143" spans="1:63" s="12" customFormat="1" ht="22.8" customHeight="1">
      <c r="A143" s="12"/>
      <c r="B143" s="206"/>
      <c r="C143" s="207"/>
      <c r="D143" s="208" t="s">
        <v>79</v>
      </c>
      <c r="E143" s="220" t="s">
        <v>255</v>
      </c>
      <c r="F143" s="220" t="s">
        <v>380</v>
      </c>
      <c r="G143" s="207"/>
      <c r="H143" s="207"/>
      <c r="I143" s="210"/>
      <c r="J143" s="221">
        <f>BK143</f>
        <v>0</v>
      </c>
      <c r="K143" s="207"/>
      <c r="L143" s="212"/>
      <c r="M143" s="213"/>
      <c r="N143" s="214"/>
      <c r="O143" s="214"/>
      <c r="P143" s="215">
        <f>SUM(P144:P155)</f>
        <v>0</v>
      </c>
      <c r="Q143" s="214"/>
      <c r="R143" s="215">
        <f>SUM(R144:R155)</f>
        <v>0.48913861</v>
      </c>
      <c r="S143" s="214"/>
      <c r="T143" s="216">
        <f>SUM(T144:T155)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7" t="s">
        <v>85</v>
      </c>
      <c r="AT143" s="218" t="s">
        <v>79</v>
      </c>
      <c r="AU143" s="218" t="s">
        <v>85</v>
      </c>
      <c r="AY143" s="217" t="s">
        <v>133</v>
      </c>
      <c r="BK143" s="219">
        <f>SUM(BK144:BK155)</f>
        <v>0</v>
      </c>
    </row>
    <row r="144" spans="1:65" s="2" customFormat="1" ht="24.15" customHeight="1">
      <c r="A144" s="36"/>
      <c r="B144" s="37"/>
      <c r="C144" s="222" t="s">
        <v>255</v>
      </c>
      <c r="D144" s="222" t="s">
        <v>136</v>
      </c>
      <c r="E144" s="223" t="s">
        <v>519</v>
      </c>
      <c r="F144" s="224" t="s">
        <v>520</v>
      </c>
      <c r="G144" s="225" t="s">
        <v>191</v>
      </c>
      <c r="H144" s="226">
        <v>31.4</v>
      </c>
      <c r="I144" s="227"/>
      <c r="J144" s="228">
        <f>ROUND(I144*H144,2)</f>
        <v>0</v>
      </c>
      <c r="K144" s="229"/>
      <c r="L144" s="42"/>
      <c r="M144" s="230" t="s">
        <v>1</v>
      </c>
      <c r="N144" s="231" t="s">
        <v>45</v>
      </c>
      <c r="O144" s="89"/>
      <c r="P144" s="232">
        <f>O144*H144</f>
        <v>0</v>
      </c>
      <c r="Q144" s="232">
        <v>1E-05</v>
      </c>
      <c r="R144" s="232">
        <f>Q144*H144</f>
        <v>0.000314</v>
      </c>
      <c r="S144" s="232">
        <v>0</v>
      </c>
      <c r="T144" s="233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34" t="s">
        <v>153</v>
      </c>
      <c r="AT144" s="234" t="s">
        <v>136</v>
      </c>
      <c r="AU144" s="234" t="s">
        <v>90</v>
      </c>
      <c r="AY144" s="15" t="s">
        <v>133</v>
      </c>
      <c r="BE144" s="235">
        <f>IF(N144="základní",J144,0)</f>
        <v>0</v>
      </c>
      <c r="BF144" s="235">
        <f>IF(N144="snížená",J144,0)</f>
        <v>0</v>
      </c>
      <c r="BG144" s="235">
        <f>IF(N144="zákl. přenesená",J144,0)</f>
        <v>0</v>
      </c>
      <c r="BH144" s="235">
        <f>IF(N144="sníž. přenesená",J144,0)</f>
        <v>0</v>
      </c>
      <c r="BI144" s="235">
        <f>IF(N144="nulová",J144,0)</f>
        <v>0</v>
      </c>
      <c r="BJ144" s="15" t="s">
        <v>85</v>
      </c>
      <c r="BK144" s="235">
        <f>ROUND(I144*H144,2)</f>
        <v>0</v>
      </c>
      <c r="BL144" s="15" t="s">
        <v>153</v>
      </c>
      <c r="BM144" s="234" t="s">
        <v>521</v>
      </c>
    </row>
    <row r="145" spans="1:51" s="13" customFormat="1" ht="12">
      <c r="A145" s="13"/>
      <c r="B145" s="249"/>
      <c r="C145" s="250"/>
      <c r="D145" s="236" t="s">
        <v>233</v>
      </c>
      <c r="E145" s="251" t="s">
        <v>1</v>
      </c>
      <c r="F145" s="252" t="s">
        <v>486</v>
      </c>
      <c r="G145" s="250"/>
      <c r="H145" s="253">
        <v>31.4</v>
      </c>
      <c r="I145" s="254"/>
      <c r="J145" s="250"/>
      <c r="K145" s="250"/>
      <c r="L145" s="255"/>
      <c r="M145" s="256"/>
      <c r="N145" s="257"/>
      <c r="O145" s="257"/>
      <c r="P145" s="257"/>
      <c r="Q145" s="257"/>
      <c r="R145" s="257"/>
      <c r="S145" s="257"/>
      <c r="T145" s="25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9" t="s">
        <v>233</v>
      </c>
      <c r="AU145" s="259" t="s">
        <v>90</v>
      </c>
      <c r="AV145" s="13" t="s">
        <v>90</v>
      </c>
      <c r="AW145" s="13" t="s">
        <v>36</v>
      </c>
      <c r="AX145" s="13" t="s">
        <v>85</v>
      </c>
      <c r="AY145" s="259" t="s">
        <v>133</v>
      </c>
    </row>
    <row r="146" spans="1:65" s="2" customFormat="1" ht="24.15" customHeight="1">
      <c r="A146" s="36"/>
      <c r="B146" s="37"/>
      <c r="C146" s="260" t="s">
        <v>259</v>
      </c>
      <c r="D146" s="260" t="s">
        <v>284</v>
      </c>
      <c r="E146" s="261" t="s">
        <v>522</v>
      </c>
      <c r="F146" s="262" t="s">
        <v>523</v>
      </c>
      <c r="G146" s="263" t="s">
        <v>191</v>
      </c>
      <c r="H146" s="264">
        <v>31.871</v>
      </c>
      <c r="I146" s="265"/>
      <c r="J146" s="266">
        <f>ROUND(I146*H146,2)</f>
        <v>0</v>
      </c>
      <c r="K146" s="267"/>
      <c r="L146" s="268"/>
      <c r="M146" s="269" t="s">
        <v>1</v>
      </c>
      <c r="N146" s="270" t="s">
        <v>45</v>
      </c>
      <c r="O146" s="89"/>
      <c r="P146" s="232">
        <f>O146*H146</f>
        <v>0</v>
      </c>
      <c r="Q146" s="232">
        <v>0.00291</v>
      </c>
      <c r="R146" s="232">
        <f>Q146*H146</f>
        <v>0.09274460999999999</v>
      </c>
      <c r="S146" s="232">
        <v>0</v>
      </c>
      <c r="T146" s="233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34" t="s">
        <v>255</v>
      </c>
      <c r="AT146" s="234" t="s">
        <v>284</v>
      </c>
      <c r="AU146" s="234" t="s">
        <v>90</v>
      </c>
      <c r="AY146" s="15" t="s">
        <v>133</v>
      </c>
      <c r="BE146" s="235">
        <f>IF(N146="základní",J146,0)</f>
        <v>0</v>
      </c>
      <c r="BF146" s="235">
        <f>IF(N146="snížená",J146,0)</f>
        <v>0</v>
      </c>
      <c r="BG146" s="235">
        <f>IF(N146="zákl. přenesená",J146,0)</f>
        <v>0</v>
      </c>
      <c r="BH146" s="235">
        <f>IF(N146="sníž. přenesená",J146,0)</f>
        <v>0</v>
      </c>
      <c r="BI146" s="235">
        <f>IF(N146="nulová",J146,0)</f>
        <v>0</v>
      </c>
      <c r="BJ146" s="15" t="s">
        <v>85</v>
      </c>
      <c r="BK146" s="235">
        <f>ROUND(I146*H146,2)</f>
        <v>0</v>
      </c>
      <c r="BL146" s="15" t="s">
        <v>153</v>
      </c>
      <c r="BM146" s="234" t="s">
        <v>524</v>
      </c>
    </row>
    <row r="147" spans="1:51" s="13" customFormat="1" ht="12">
      <c r="A147" s="13"/>
      <c r="B147" s="249"/>
      <c r="C147" s="250"/>
      <c r="D147" s="236" t="s">
        <v>233</v>
      </c>
      <c r="E147" s="250"/>
      <c r="F147" s="252" t="s">
        <v>525</v>
      </c>
      <c r="G147" s="250"/>
      <c r="H147" s="253">
        <v>31.871</v>
      </c>
      <c r="I147" s="254"/>
      <c r="J147" s="250"/>
      <c r="K147" s="250"/>
      <c r="L147" s="255"/>
      <c r="M147" s="256"/>
      <c r="N147" s="257"/>
      <c r="O147" s="257"/>
      <c r="P147" s="257"/>
      <c r="Q147" s="257"/>
      <c r="R147" s="257"/>
      <c r="S147" s="257"/>
      <c r="T147" s="25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9" t="s">
        <v>233</v>
      </c>
      <c r="AU147" s="259" t="s">
        <v>90</v>
      </c>
      <c r="AV147" s="13" t="s">
        <v>90</v>
      </c>
      <c r="AW147" s="13" t="s">
        <v>4</v>
      </c>
      <c r="AX147" s="13" t="s">
        <v>85</v>
      </c>
      <c r="AY147" s="259" t="s">
        <v>133</v>
      </c>
    </row>
    <row r="148" spans="1:65" s="2" customFormat="1" ht="33" customHeight="1">
      <c r="A148" s="36"/>
      <c r="B148" s="37"/>
      <c r="C148" s="222" t="s">
        <v>263</v>
      </c>
      <c r="D148" s="222" t="s">
        <v>136</v>
      </c>
      <c r="E148" s="223" t="s">
        <v>526</v>
      </c>
      <c r="F148" s="224" t="s">
        <v>527</v>
      </c>
      <c r="G148" s="225" t="s">
        <v>165</v>
      </c>
      <c r="H148" s="226">
        <v>3</v>
      </c>
      <c r="I148" s="227"/>
      <c r="J148" s="228">
        <f>ROUND(I148*H148,2)</f>
        <v>0</v>
      </c>
      <c r="K148" s="229"/>
      <c r="L148" s="42"/>
      <c r="M148" s="230" t="s">
        <v>1</v>
      </c>
      <c r="N148" s="231" t="s">
        <v>45</v>
      </c>
      <c r="O148" s="89"/>
      <c r="P148" s="232">
        <f>O148*H148</f>
        <v>0</v>
      </c>
      <c r="Q148" s="232">
        <v>0</v>
      </c>
      <c r="R148" s="232">
        <f>Q148*H148</f>
        <v>0</v>
      </c>
      <c r="S148" s="232">
        <v>0</v>
      </c>
      <c r="T148" s="233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34" t="s">
        <v>153</v>
      </c>
      <c r="AT148" s="234" t="s">
        <v>136</v>
      </c>
      <c r="AU148" s="234" t="s">
        <v>90</v>
      </c>
      <c r="AY148" s="15" t="s">
        <v>133</v>
      </c>
      <c r="BE148" s="235">
        <f>IF(N148="základní",J148,0)</f>
        <v>0</v>
      </c>
      <c r="BF148" s="235">
        <f>IF(N148="snížená",J148,0)</f>
        <v>0</v>
      </c>
      <c r="BG148" s="235">
        <f>IF(N148="zákl. přenesená",J148,0)</f>
        <v>0</v>
      </c>
      <c r="BH148" s="235">
        <f>IF(N148="sníž. přenesená",J148,0)</f>
        <v>0</v>
      </c>
      <c r="BI148" s="235">
        <f>IF(N148="nulová",J148,0)</f>
        <v>0</v>
      </c>
      <c r="BJ148" s="15" t="s">
        <v>85</v>
      </c>
      <c r="BK148" s="235">
        <f>ROUND(I148*H148,2)</f>
        <v>0</v>
      </c>
      <c r="BL148" s="15" t="s">
        <v>153</v>
      </c>
      <c r="BM148" s="234" t="s">
        <v>528</v>
      </c>
    </row>
    <row r="149" spans="1:65" s="2" customFormat="1" ht="16.5" customHeight="1">
      <c r="A149" s="36"/>
      <c r="B149" s="37"/>
      <c r="C149" s="260" t="s">
        <v>267</v>
      </c>
      <c r="D149" s="260" t="s">
        <v>284</v>
      </c>
      <c r="E149" s="261" t="s">
        <v>529</v>
      </c>
      <c r="F149" s="262" t="s">
        <v>530</v>
      </c>
      <c r="G149" s="263" t="s">
        <v>165</v>
      </c>
      <c r="H149" s="264">
        <v>1</v>
      </c>
      <c r="I149" s="265"/>
      <c r="J149" s="266">
        <f>ROUND(I149*H149,2)</f>
        <v>0</v>
      </c>
      <c r="K149" s="267"/>
      <c r="L149" s="268"/>
      <c r="M149" s="269" t="s">
        <v>1</v>
      </c>
      <c r="N149" s="270" t="s">
        <v>45</v>
      </c>
      <c r="O149" s="89"/>
      <c r="P149" s="232">
        <f>O149*H149</f>
        <v>0</v>
      </c>
      <c r="Q149" s="232">
        <v>0.00148</v>
      </c>
      <c r="R149" s="232">
        <f>Q149*H149</f>
        <v>0.00148</v>
      </c>
      <c r="S149" s="232">
        <v>0</v>
      </c>
      <c r="T149" s="233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34" t="s">
        <v>255</v>
      </c>
      <c r="AT149" s="234" t="s">
        <v>284</v>
      </c>
      <c r="AU149" s="234" t="s">
        <v>90</v>
      </c>
      <c r="AY149" s="15" t="s">
        <v>133</v>
      </c>
      <c r="BE149" s="235">
        <f>IF(N149="základní",J149,0)</f>
        <v>0</v>
      </c>
      <c r="BF149" s="235">
        <f>IF(N149="snížená",J149,0)</f>
        <v>0</v>
      </c>
      <c r="BG149" s="235">
        <f>IF(N149="zákl. přenesená",J149,0)</f>
        <v>0</v>
      </c>
      <c r="BH149" s="235">
        <f>IF(N149="sníž. přenesená",J149,0)</f>
        <v>0</v>
      </c>
      <c r="BI149" s="235">
        <f>IF(N149="nulová",J149,0)</f>
        <v>0</v>
      </c>
      <c r="BJ149" s="15" t="s">
        <v>85</v>
      </c>
      <c r="BK149" s="235">
        <f>ROUND(I149*H149,2)</f>
        <v>0</v>
      </c>
      <c r="BL149" s="15" t="s">
        <v>153</v>
      </c>
      <c r="BM149" s="234" t="s">
        <v>531</v>
      </c>
    </row>
    <row r="150" spans="1:65" s="2" customFormat="1" ht="16.5" customHeight="1">
      <c r="A150" s="36"/>
      <c r="B150" s="37"/>
      <c r="C150" s="260" t="s">
        <v>272</v>
      </c>
      <c r="D150" s="260" t="s">
        <v>284</v>
      </c>
      <c r="E150" s="261" t="s">
        <v>532</v>
      </c>
      <c r="F150" s="262" t="s">
        <v>533</v>
      </c>
      <c r="G150" s="263" t="s">
        <v>165</v>
      </c>
      <c r="H150" s="264">
        <v>2</v>
      </c>
      <c r="I150" s="265"/>
      <c r="J150" s="266">
        <f>ROUND(I150*H150,2)</f>
        <v>0</v>
      </c>
      <c r="K150" s="267"/>
      <c r="L150" s="268"/>
      <c r="M150" s="269" t="s">
        <v>1</v>
      </c>
      <c r="N150" s="270" t="s">
        <v>45</v>
      </c>
      <c r="O150" s="89"/>
      <c r="P150" s="232">
        <f>O150*H150</f>
        <v>0</v>
      </c>
      <c r="Q150" s="232">
        <v>0.0008</v>
      </c>
      <c r="R150" s="232">
        <f>Q150*H150</f>
        <v>0.0016</v>
      </c>
      <c r="S150" s="232">
        <v>0</v>
      </c>
      <c r="T150" s="233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34" t="s">
        <v>255</v>
      </c>
      <c r="AT150" s="234" t="s">
        <v>284</v>
      </c>
      <c r="AU150" s="234" t="s">
        <v>90</v>
      </c>
      <c r="AY150" s="15" t="s">
        <v>133</v>
      </c>
      <c r="BE150" s="235">
        <f>IF(N150="základní",J150,0)</f>
        <v>0</v>
      </c>
      <c r="BF150" s="235">
        <f>IF(N150="snížená",J150,0)</f>
        <v>0</v>
      </c>
      <c r="BG150" s="235">
        <f>IF(N150="zákl. přenesená",J150,0)</f>
        <v>0</v>
      </c>
      <c r="BH150" s="235">
        <f>IF(N150="sníž. přenesená",J150,0)</f>
        <v>0</v>
      </c>
      <c r="BI150" s="235">
        <f>IF(N150="nulová",J150,0)</f>
        <v>0</v>
      </c>
      <c r="BJ150" s="15" t="s">
        <v>85</v>
      </c>
      <c r="BK150" s="235">
        <f>ROUND(I150*H150,2)</f>
        <v>0</v>
      </c>
      <c r="BL150" s="15" t="s">
        <v>153</v>
      </c>
      <c r="BM150" s="234" t="s">
        <v>534</v>
      </c>
    </row>
    <row r="151" spans="1:65" s="2" customFormat="1" ht="24.15" customHeight="1">
      <c r="A151" s="36"/>
      <c r="B151" s="37"/>
      <c r="C151" s="222" t="s">
        <v>276</v>
      </c>
      <c r="D151" s="222" t="s">
        <v>136</v>
      </c>
      <c r="E151" s="223" t="s">
        <v>535</v>
      </c>
      <c r="F151" s="224" t="s">
        <v>536</v>
      </c>
      <c r="G151" s="225" t="s">
        <v>165</v>
      </c>
      <c r="H151" s="226">
        <v>2</v>
      </c>
      <c r="I151" s="227"/>
      <c r="J151" s="228">
        <f>ROUND(I151*H151,2)</f>
        <v>0</v>
      </c>
      <c r="K151" s="229"/>
      <c r="L151" s="42"/>
      <c r="M151" s="230" t="s">
        <v>1</v>
      </c>
      <c r="N151" s="231" t="s">
        <v>45</v>
      </c>
      <c r="O151" s="89"/>
      <c r="P151" s="232">
        <f>O151*H151</f>
        <v>0</v>
      </c>
      <c r="Q151" s="232">
        <v>0.1056</v>
      </c>
      <c r="R151" s="232">
        <f>Q151*H151</f>
        <v>0.2112</v>
      </c>
      <c r="S151" s="232">
        <v>0</v>
      </c>
      <c r="T151" s="233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34" t="s">
        <v>153</v>
      </c>
      <c r="AT151" s="234" t="s">
        <v>136</v>
      </c>
      <c r="AU151" s="234" t="s">
        <v>90</v>
      </c>
      <c r="AY151" s="15" t="s">
        <v>133</v>
      </c>
      <c r="BE151" s="235">
        <f>IF(N151="základní",J151,0)</f>
        <v>0</v>
      </c>
      <c r="BF151" s="235">
        <f>IF(N151="snížená",J151,0)</f>
        <v>0</v>
      </c>
      <c r="BG151" s="235">
        <f>IF(N151="zákl. přenesená",J151,0)</f>
        <v>0</v>
      </c>
      <c r="BH151" s="235">
        <f>IF(N151="sníž. přenesená",J151,0)</f>
        <v>0</v>
      </c>
      <c r="BI151" s="235">
        <f>IF(N151="nulová",J151,0)</f>
        <v>0</v>
      </c>
      <c r="BJ151" s="15" t="s">
        <v>85</v>
      </c>
      <c r="BK151" s="235">
        <f>ROUND(I151*H151,2)</f>
        <v>0</v>
      </c>
      <c r="BL151" s="15" t="s">
        <v>153</v>
      </c>
      <c r="BM151" s="234" t="s">
        <v>537</v>
      </c>
    </row>
    <row r="152" spans="1:65" s="2" customFormat="1" ht="24.15" customHeight="1">
      <c r="A152" s="36"/>
      <c r="B152" s="37"/>
      <c r="C152" s="222" t="s">
        <v>280</v>
      </c>
      <c r="D152" s="222" t="s">
        <v>136</v>
      </c>
      <c r="E152" s="223" t="s">
        <v>538</v>
      </c>
      <c r="F152" s="224" t="s">
        <v>539</v>
      </c>
      <c r="G152" s="225" t="s">
        <v>165</v>
      </c>
      <c r="H152" s="226">
        <v>1</v>
      </c>
      <c r="I152" s="227"/>
      <c r="J152" s="228">
        <f>ROUND(I152*H152,2)</f>
        <v>0</v>
      </c>
      <c r="K152" s="229"/>
      <c r="L152" s="42"/>
      <c r="M152" s="230" t="s">
        <v>1</v>
      </c>
      <c r="N152" s="231" t="s">
        <v>45</v>
      </c>
      <c r="O152" s="89"/>
      <c r="P152" s="232">
        <f>O152*H152</f>
        <v>0</v>
      </c>
      <c r="Q152" s="232">
        <v>0.01212</v>
      </c>
      <c r="R152" s="232">
        <f>Q152*H152</f>
        <v>0.01212</v>
      </c>
      <c r="S152" s="232">
        <v>0</v>
      </c>
      <c r="T152" s="233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34" t="s">
        <v>153</v>
      </c>
      <c r="AT152" s="234" t="s">
        <v>136</v>
      </c>
      <c r="AU152" s="234" t="s">
        <v>90</v>
      </c>
      <c r="AY152" s="15" t="s">
        <v>133</v>
      </c>
      <c r="BE152" s="235">
        <f>IF(N152="základní",J152,0)</f>
        <v>0</v>
      </c>
      <c r="BF152" s="235">
        <f>IF(N152="snížená",J152,0)</f>
        <v>0</v>
      </c>
      <c r="BG152" s="235">
        <f>IF(N152="zákl. přenesená",J152,0)</f>
        <v>0</v>
      </c>
      <c r="BH152" s="235">
        <f>IF(N152="sníž. přenesená",J152,0)</f>
        <v>0</v>
      </c>
      <c r="BI152" s="235">
        <f>IF(N152="nulová",J152,0)</f>
        <v>0</v>
      </c>
      <c r="BJ152" s="15" t="s">
        <v>85</v>
      </c>
      <c r="BK152" s="235">
        <f>ROUND(I152*H152,2)</f>
        <v>0</v>
      </c>
      <c r="BL152" s="15" t="s">
        <v>153</v>
      </c>
      <c r="BM152" s="234" t="s">
        <v>540</v>
      </c>
    </row>
    <row r="153" spans="1:65" s="2" customFormat="1" ht="24.15" customHeight="1">
      <c r="A153" s="36"/>
      <c r="B153" s="37"/>
      <c r="C153" s="222" t="s">
        <v>8</v>
      </c>
      <c r="D153" s="222" t="s">
        <v>136</v>
      </c>
      <c r="E153" s="223" t="s">
        <v>541</v>
      </c>
      <c r="F153" s="224" t="s">
        <v>542</v>
      </c>
      <c r="G153" s="225" t="s">
        <v>165</v>
      </c>
      <c r="H153" s="226">
        <v>1</v>
      </c>
      <c r="I153" s="227"/>
      <c r="J153" s="228">
        <f>ROUND(I153*H153,2)</f>
        <v>0</v>
      </c>
      <c r="K153" s="229"/>
      <c r="L153" s="42"/>
      <c r="M153" s="230" t="s">
        <v>1</v>
      </c>
      <c r="N153" s="231" t="s">
        <v>45</v>
      </c>
      <c r="O153" s="89"/>
      <c r="P153" s="232">
        <f>O153*H153</f>
        <v>0</v>
      </c>
      <c r="Q153" s="232">
        <v>0.02424</v>
      </c>
      <c r="R153" s="232">
        <f>Q153*H153</f>
        <v>0.02424</v>
      </c>
      <c r="S153" s="232">
        <v>0</v>
      </c>
      <c r="T153" s="233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34" t="s">
        <v>153</v>
      </c>
      <c r="AT153" s="234" t="s">
        <v>136</v>
      </c>
      <c r="AU153" s="234" t="s">
        <v>90</v>
      </c>
      <c r="AY153" s="15" t="s">
        <v>133</v>
      </c>
      <c r="BE153" s="235">
        <f>IF(N153="základní",J153,0)</f>
        <v>0</v>
      </c>
      <c r="BF153" s="235">
        <f>IF(N153="snížená",J153,0)</f>
        <v>0</v>
      </c>
      <c r="BG153" s="235">
        <f>IF(N153="zákl. přenesená",J153,0)</f>
        <v>0</v>
      </c>
      <c r="BH153" s="235">
        <f>IF(N153="sníž. přenesená",J153,0)</f>
        <v>0</v>
      </c>
      <c r="BI153" s="235">
        <f>IF(N153="nulová",J153,0)</f>
        <v>0</v>
      </c>
      <c r="BJ153" s="15" t="s">
        <v>85</v>
      </c>
      <c r="BK153" s="235">
        <f>ROUND(I153*H153,2)</f>
        <v>0</v>
      </c>
      <c r="BL153" s="15" t="s">
        <v>153</v>
      </c>
      <c r="BM153" s="234" t="s">
        <v>543</v>
      </c>
    </row>
    <row r="154" spans="1:65" s="2" customFormat="1" ht="24.15" customHeight="1">
      <c r="A154" s="36"/>
      <c r="B154" s="37"/>
      <c r="C154" s="222" t="s">
        <v>290</v>
      </c>
      <c r="D154" s="222" t="s">
        <v>136</v>
      </c>
      <c r="E154" s="223" t="s">
        <v>544</v>
      </c>
      <c r="F154" s="224" t="s">
        <v>545</v>
      </c>
      <c r="G154" s="225" t="s">
        <v>165</v>
      </c>
      <c r="H154" s="226">
        <v>2</v>
      </c>
      <c r="I154" s="227"/>
      <c r="J154" s="228">
        <f>ROUND(I154*H154,2)</f>
        <v>0</v>
      </c>
      <c r="K154" s="229"/>
      <c r="L154" s="42"/>
      <c r="M154" s="230" t="s">
        <v>1</v>
      </c>
      <c r="N154" s="231" t="s">
        <v>45</v>
      </c>
      <c r="O154" s="89"/>
      <c r="P154" s="232">
        <f>O154*H154</f>
        <v>0</v>
      </c>
      <c r="Q154" s="232">
        <v>0</v>
      </c>
      <c r="R154" s="232">
        <f>Q154*H154</f>
        <v>0</v>
      </c>
      <c r="S154" s="232">
        <v>0</v>
      </c>
      <c r="T154" s="233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34" t="s">
        <v>153</v>
      </c>
      <c r="AT154" s="234" t="s">
        <v>136</v>
      </c>
      <c r="AU154" s="234" t="s">
        <v>90</v>
      </c>
      <c r="AY154" s="15" t="s">
        <v>133</v>
      </c>
      <c r="BE154" s="235">
        <f>IF(N154="základní",J154,0)</f>
        <v>0</v>
      </c>
      <c r="BF154" s="235">
        <f>IF(N154="snížená",J154,0)</f>
        <v>0</v>
      </c>
      <c r="BG154" s="235">
        <f>IF(N154="zákl. přenesená",J154,0)</f>
        <v>0</v>
      </c>
      <c r="BH154" s="235">
        <f>IF(N154="sníž. přenesená",J154,0)</f>
        <v>0</v>
      </c>
      <c r="BI154" s="235">
        <f>IF(N154="nulová",J154,0)</f>
        <v>0</v>
      </c>
      <c r="BJ154" s="15" t="s">
        <v>85</v>
      </c>
      <c r="BK154" s="235">
        <f>ROUND(I154*H154,2)</f>
        <v>0</v>
      </c>
      <c r="BL154" s="15" t="s">
        <v>153</v>
      </c>
      <c r="BM154" s="234" t="s">
        <v>546</v>
      </c>
    </row>
    <row r="155" spans="1:65" s="2" customFormat="1" ht="33" customHeight="1">
      <c r="A155" s="36"/>
      <c r="B155" s="37"/>
      <c r="C155" s="222" t="s">
        <v>294</v>
      </c>
      <c r="D155" s="222" t="s">
        <v>136</v>
      </c>
      <c r="E155" s="223" t="s">
        <v>547</v>
      </c>
      <c r="F155" s="224" t="s">
        <v>548</v>
      </c>
      <c r="G155" s="225" t="s">
        <v>165</v>
      </c>
      <c r="H155" s="226">
        <v>2</v>
      </c>
      <c r="I155" s="227"/>
      <c r="J155" s="228">
        <f>ROUND(I155*H155,2)</f>
        <v>0</v>
      </c>
      <c r="K155" s="229"/>
      <c r="L155" s="42"/>
      <c r="M155" s="230" t="s">
        <v>1</v>
      </c>
      <c r="N155" s="231" t="s">
        <v>45</v>
      </c>
      <c r="O155" s="89"/>
      <c r="P155" s="232">
        <f>O155*H155</f>
        <v>0</v>
      </c>
      <c r="Q155" s="232">
        <v>0.07272</v>
      </c>
      <c r="R155" s="232">
        <f>Q155*H155</f>
        <v>0.14544</v>
      </c>
      <c r="S155" s="232">
        <v>0</v>
      </c>
      <c r="T155" s="233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34" t="s">
        <v>153</v>
      </c>
      <c r="AT155" s="234" t="s">
        <v>136</v>
      </c>
      <c r="AU155" s="234" t="s">
        <v>90</v>
      </c>
      <c r="AY155" s="15" t="s">
        <v>133</v>
      </c>
      <c r="BE155" s="235">
        <f>IF(N155="základní",J155,0)</f>
        <v>0</v>
      </c>
      <c r="BF155" s="235">
        <f>IF(N155="snížená",J155,0)</f>
        <v>0</v>
      </c>
      <c r="BG155" s="235">
        <f>IF(N155="zákl. přenesená",J155,0)</f>
        <v>0</v>
      </c>
      <c r="BH155" s="235">
        <f>IF(N155="sníž. přenesená",J155,0)</f>
        <v>0</v>
      </c>
      <c r="BI155" s="235">
        <f>IF(N155="nulová",J155,0)</f>
        <v>0</v>
      </c>
      <c r="BJ155" s="15" t="s">
        <v>85</v>
      </c>
      <c r="BK155" s="235">
        <f>ROUND(I155*H155,2)</f>
        <v>0</v>
      </c>
      <c r="BL155" s="15" t="s">
        <v>153</v>
      </c>
      <c r="BM155" s="234" t="s">
        <v>549</v>
      </c>
    </row>
    <row r="156" spans="1:63" s="12" customFormat="1" ht="22.8" customHeight="1">
      <c r="A156" s="12"/>
      <c r="B156" s="206"/>
      <c r="C156" s="207"/>
      <c r="D156" s="208" t="s">
        <v>79</v>
      </c>
      <c r="E156" s="220" t="s">
        <v>406</v>
      </c>
      <c r="F156" s="220" t="s">
        <v>407</v>
      </c>
      <c r="G156" s="207"/>
      <c r="H156" s="207"/>
      <c r="I156" s="210"/>
      <c r="J156" s="221">
        <f>BK156</f>
        <v>0</v>
      </c>
      <c r="K156" s="207"/>
      <c r="L156" s="212"/>
      <c r="M156" s="213"/>
      <c r="N156" s="214"/>
      <c r="O156" s="214"/>
      <c r="P156" s="215">
        <f>SUM(P157:P158)</f>
        <v>0</v>
      </c>
      <c r="Q156" s="214"/>
      <c r="R156" s="215">
        <f>SUM(R157:R158)</f>
        <v>0</v>
      </c>
      <c r="S156" s="214"/>
      <c r="T156" s="216">
        <f>SUM(T157:T158)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7" t="s">
        <v>85</v>
      </c>
      <c r="AT156" s="218" t="s">
        <v>79</v>
      </c>
      <c r="AU156" s="218" t="s">
        <v>85</v>
      </c>
      <c r="AY156" s="217" t="s">
        <v>133</v>
      </c>
      <c r="BK156" s="219">
        <f>SUM(BK157:BK158)</f>
        <v>0</v>
      </c>
    </row>
    <row r="157" spans="1:65" s="2" customFormat="1" ht="24.15" customHeight="1">
      <c r="A157" s="36"/>
      <c r="B157" s="37"/>
      <c r="C157" s="222" t="s">
        <v>298</v>
      </c>
      <c r="D157" s="222" t="s">
        <v>136</v>
      </c>
      <c r="E157" s="223" t="s">
        <v>550</v>
      </c>
      <c r="F157" s="224" t="s">
        <v>551</v>
      </c>
      <c r="G157" s="225" t="s">
        <v>287</v>
      </c>
      <c r="H157" s="226">
        <v>21.739</v>
      </c>
      <c r="I157" s="227"/>
      <c r="J157" s="228">
        <f>ROUND(I157*H157,2)</f>
        <v>0</v>
      </c>
      <c r="K157" s="229"/>
      <c r="L157" s="42"/>
      <c r="M157" s="230" t="s">
        <v>1</v>
      </c>
      <c r="N157" s="231" t="s">
        <v>45</v>
      </c>
      <c r="O157" s="89"/>
      <c r="P157" s="232">
        <f>O157*H157</f>
        <v>0</v>
      </c>
      <c r="Q157" s="232">
        <v>0</v>
      </c>
      <c r="R157" s="232">
        <f>Q157*H157</f>
        <v>0</v>
      </c>
      <c r="S157" s="232">
        <v>0</v>
      </c>
      <c r="T157" s="233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34" t="s">
        <v>153</v>
      </c>
      <c r="AT157" s="234" t="s">
        <v>136</v>
      </c>
      <c r="AU157" s="234" t="s">
        <v>90</v>
      </c>
      <c r="AY157" s="15" t="s">
        <v>133</v>
      </c>
      <c r="BE157" s="235">
        <f>IF(N157="základní",J157,0)</f>
        <v>0</v>
      </c>
      <c r="BF157" s="235">
        <f>IF(N157="snížená",J157,0)</f>
        <v>0</v>
      </c>
      <c r="BG157" s="235">
        <f>IF(N157="zákl. přenesená",J157,0)</f>
        <v>0</v>
      </c>
      <c r="BH157" s="235">
        <f>IF(N157="sníž. přenesená",J157,0)</f>
        <v>0</v>
      </c>
      <c r="BI157" s="235">
        <f>IF(N157="nulová",J157,0)</f>
        <v>0</v>
      </c>
      <c r="BJ157" s="15" t="s">
        <v>85</v>
      </c>
      <c r="BK157" s="235">
        <f>ROUND(I157*H157,2)</f>
        <v>0</v>
      </c>
      <c r="BL157" s="15" t="s">
        <v>153</v>
      </c>
      <c r="BM157" s="234" t="s">
        <v>552</v>
      </c>
    </row>
    <row r="158" spans="1:65" s="2" customFormat="1" ht="24.15" customHeight="1">
      <c r="A158" s="36"/>
      <c r="B158" s="37"/>
      <c r="C158" s="222" t="s">
        <v>304</v>
      </c>
      <c r="D158" s="222" t="s">
        <v>136</v>
      </c>
      <c r="E158" s="223" t="s">
        <v>553</v>
      </c>
      <c r="F158" s="224" t="s">
        <v>554</v>
      </c>
      <c r="G158" s="225" t="s">
        <v>287</v>
      </c>
      <c r="H158" s="226">
        <v>0.096</v>
      </c>
      <c r="I158" s="227"/>
      <c r="J158" s="228">
        <f>ROUND(I158*H158,2)</f>
        <v>0</v>
      </c>
      <c r="K158" s="229"/>
      <c r="L158" s="42"/>
      <c r="M158" s="241" t="s">
        <v>1</v>
      </c>
      <c r="N158" s="242" t="s">
        <v>45</v>
      </c>
      <c r="O158" s="243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34" t="s">
        <v>153</v>
      </c>
      <c r="AT158" s="234" t="s">
        <v>136</v>
      </c>
      <c r="AU158" s="234" t="s">
        <v>90</v>
      </c>
      <c r="AY158" s="15" t="s">
        <v>133</v>
      </c>
      <c r="BE158" s="235">
        <f>IF(N158="základní",J158,0)</f>
        <v>0</v>
      </c>
      <c r="BF158" s="235">
        <f>IF(N158="snížená",J158,0)</f>
        <v>0</v>
      </c>
      <c r="BG158" s="235">
        <f>IF(N158="zákl. přenesená",J158,0)</f>
        <v>0</v>
      </c>
      <c r="BH158" s="235">
        <f>IF(N158="sníž. přenesená",J158,0)</f>
        <v>0</v>
      </c>
      <c r="BI158" s="235">
        <f>IF(N158="nulová",J158,0)</f>
        <v>0</v>
      </c>
      <c r="BJ158" s="15" t="s">
        <v>85</v>
      </c>
      <c r="BK158" s="235">
        <f>ROUND(I158*H158,2)</f>
        <v>0</v>
      </c>
      <c r="BL158" s="15" t="s">
        <v>153</v>
      </c>
      <c r="BM158" s="234" t="s">
        <v>555</v>
      </c>
    </row>
    <row r="159" spans="1:31" s="2" customFormat="1" ht="6.95" customHeight="1">
      <c r="A159" s="36"/>
      <c r="B159" s="64"/>
      <c r="C159" s="65"/>
      <c r="D159" s="65"/>
      <c r="E159" s="65"/>
      <c r="F159" s="65"/>
      <c r="G159" s="65"/>
      <c r="H159" s="65"/>
      <c r="I159" s="65"/>
      <c r="J159" s="65"/>
      <c r="K159" s="65"/>
      <c r="L159" s="42"/>
      <c r="M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</row>
  </sheetData>
  <sheetProtection password="CC35" sheet="1" objects="1" scenarios="1" formatColumns="0" formatRows="0" autoFilter="0"/>
  <autoFilter ref="C124:K15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104</v>
      </c>
      <c r="AZ2" s="246" t="s">
        <v>556</v>
      </c>
      <c r="BA2" s="246" t="s">
        <v>557</v>
      </c>
      <c r="BB2" s="246" t="s">
        <v>191</v>
      </c>
      <c r="BC2" s="246" t="s">
        <v>558</v>
      </c>
      <c r="BD2" s="246" t="s">
        <v>148</v>
      </c>
    </row>
    <row r="3" spans="2:5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8"/>
      <c r="AT3" s="15" t="s">
        <v>90</v>
      </c>
      <c r="AZ3" s="246" t="s">
        <v>559</v>
      </c>
      <c r="BA3" s="246" t="s">
        <v>560</v>
      </c>
      <c r="BB3" s="246" t="s">
        <v>175</v>
      </c>
      <c r="BC3" s="246" t="s">
        <v>561</v>
      </c>
      <c r="BD3" s="246" t="s">
        <v>148</v>
      </c>
    </row>
    <row r="4" spans="2:56" s="1" customFormat="1" ht="24.95" customHeight="1">
      <c r="B4" s="18"/>
      <c r="D4" s="145" t="s">
        <v>108</v>
      </c>
      <c r="L4" s="18"/>
      <c r="M4" s="146" t="s">
        <v>10</v>
      </c>
      <c r="AT4" s="15" t="s">
        <v>4</v>
      </c>
      <c r="AZ4" s="246" t="s">
        <v>494</v>
      </c>
      <c r="BA4" s="246" t="s">
        <v>562</v>
      </c>
      <c r="BB4" s="246" t="s">
        <v>196</v>
      </c>
      <c r="BC4" s="246" t="s">
        <v>563</v>
      </c>
      <c r="BD4" s="246" t="s">
        <v>148</v>
      </c>
    </row>
    <row r="5" spans="2:56" s="1" customFormat="1" ht="6.95" customHeight="1">
      <c r="B5" s="18"/>
      <c r="L5" s="18"/>
      <c r="AZ5" s="246" t="s">
        <v>489</v>
      </c>
      <c r="BA5" s="246" t="s">
        <v>490</v>
      </c>
      <c r="BB5" s="246" t="s">
        <v>196</v>
      </c>
      <c r="BC5" s="246" t="s">
        <v>564</v>
      </c>
      <c r="BD5" s="246" t="s">
        <v>148</v>
      </c>
    </row>
    <row r="6" spans="2:56" s="1" customFormat="1" ht="12" customHeight="1">
      <c r="B6" s="18"/>
      <c r="D6" s="147" t="s">
        <v>16</v>
      </c>
      <c r="L6" s="18"/>
      <c r="AZ6" s="246" t="s">
        <v>194</v>
      </c>
      <c r="BA6" s="246" t="s">
        <v>492</v>
      </c>
      <c r="BB6" s="246" t="s">
        <v>196</v>
      </c>
      <c r="BC6" s="246" t="s">
        <v>565</v>
      </c>
      <c r="BD6" s="246" t="s">
        <v>148</v>
      </c>
    </row>
    <row r="7" spans="2:56" s="1" customFormat="1" ht="16.5" customHeight="1">
      <c r="B7" s="18"/>
      <c r="E7" s="247" t="str">
        <f>'Rekapitulace stavby'!K6</f>
        <v>Křtiny - úložiště Dykovy školky</v>
      </c>
      <c r="F7" s="147"/>
      <c r="G7" s="147"/>
      <c r="H7" s="147"/>
      <c r="L7" s="18"/>
      <c r="AZ7" s="246" t="s">
        <v>566</v>
      </c>
      <c r="BA7" s="246" t="s">
        <v>567</v>
      </c>
      <c r="BB7" s="246" t="s">
        <v>175</v>
      </c>
      <c r="BC7" s="246" t="s">
        <v>568</v>
      </c>
      <c r="BD7" s="246" t="s">
        <v>148</v>
      </c>
    </row>
    <row r="8" spans="2:56" s="1" customFormat="1" ht="12" customHeight="1">
      <c r="B8" s="18"/>
      <c r="D8" s="147" t="s">
        <v>193</v>
      </c>
      <c r="L8" s="18"/>
      <c r="AZ8" s="246" t="s">
        <v>497</v>
      </c>
      <c r="BA8" s="246" t="s">
        <v>498</v>
      </c>
      <c r="BB8" s="246" t="s">
        <v>196</v>
      </c>
      <c r="BC8" s="246" t="s">
        <v>569</v>
      </c>
      <c r="BD8" s="246" t="s">
        <v>148</v>
      </c>
    </row>
    <row r="9" spans="1:56" s="2" customFormat="1" ht="16.5" customHeight="1">
      <c r="A9" s="36"/>
      <c r="B9" s="42"/>
      <c r="C9" s="36"/>
      <c r="D9" s="36"/>
      <c r="E9" s="247" t="s">
        <v>500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Z9" s="246" t="s">
        <v>570</v>
      </c>
      <c r="BA9" s="246" t="s">
        <v>571</v>
      </c>
      <c r="BB9" s="246" t="s">
        <v>196</v>
      </c>
      <c r="BC9" s="246" t="s">
        <v>572</v>
      </c>
      <c r="BD9" s="246" t="s">
        <v>148</v>
      </c>
    </row>
    <row r="10" spans="1:31" s="2" customFormat="1" ht="12" customHeight="1">
      <c r="A10" s="36"/>
      <c r="B10" s="42"/>
      <c r="C10" s="36"/>
      <c r="D10" s="147" t="s">
        <v>501</v>
      </c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2"/>
      <c r="C11" s="36"/>
      <c r="D11" s="36"/>
      <c r="E11" s="148" t="s">
        <v>573</v>
      </c>
      <c r="F11" s="36"/>
      <c r="G11" s="36"/>
      <c r="H11" s="36"/>
      <c r="I11" s="36"/>
      <c r="J11" s="36"/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2"/>
      <c r="C12" s="36"/>
      <c r="D12" s="36"/>
      <c r="E12" s="36"/>
      <c r="F12" s="36"/>
      <c r="G12" s="36"/>
      <c r="H12" s="36"/>
      <c r="I12" s="36"/>
      <c r="J12" s="36"/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2"/>
      <c r="C13" s="36"/>
      <c r="D13" s="147" t="s">
        <v>18</v>
      </c>
      <c r="E13" s="36"/>
      <c r="F13" s="138" t="s">
        <v>1</v>
      </c>
      <c r="G13" s="36"/>
      <c r="H13" s="36"/>
      <c r="I13" s="147" t="s">
        <v>19</v>
      </c>
      <c r="J13" s="138" t="s">
        <v>1</v>
      </c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7" t="s">
        <v>20</v>
      </c>
      <c r="E14" s="36"/>
      <c r="F14" s="138" t="s">
        <v>21</v>
      </c>
      <c r="G14" s="36"/>
      <c r="H14" s="36"/>
      <c r="I14" s="147" t="s">
        <v>22</v>
      </c>
      <c r="J14" s="149" t="str">
        <f>'Rekapitulace stavby'!AN8</f>
        <v>6. 2. 2023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8" customHeight="1">
      <c r="A15" s="36"/>
      <c r="B15" s="42"/>
      <c r="C15" s="36"/>
      <c r="D15" s="36"/>
      <c r="E15" s="36"/>
      <c r="F15" s="36"/>
      <c r="G15" s="36"/>
      <c r="H15" s="36"/>
      <c r="I15" s="36"/>
      <c r="J15" s="36"/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2"/>
      <c r="C16" s="36"/>
      <c r="D16" s="147" t="s">
        <v>24</v>
      </c>
      <c r="E16" s="36"/>
      <c r="F16" s="36"/>
      <c r="G16" s="36"/>
      <c r="H16" s="36"/>
      <c r="I16" s="147" t="s">
        <v>25</v>
      </c>
      <c r="J16" s="138" t="s">
        <v>26</v>
      </c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2"/>
      <c r="C17" s="36"/>
      <c r="D17" s="36"/>
      <c r="E17" s="138" t="s">
        <v>27</v>
      </c>
      <c r="F17" s="36"/>
      <c r="G17" s="36"/>
      <c r="H17" s="36"/>
      <c r="I17" s="147" t="s">
        <v>28</v>
      </c>
      <c r="J17" s="138" t="s">
        <v>29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2"/>
      <c r="C18" s="36"/>
      <c r="D18" s="36"/>
      <c r="E18" s="36"/>
      <c r="F18" s="36"/>
      <c r="G18" s="36"/>
      <c r="H18" s="36"/>
      <c r="I18" s="36"/>
      <c r="J18" s="36"/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2"/>
      <c r="C19" s="36"/>
      <c r="D19" s="147" t="s">
        <v>30</v>
      </c>
      <c r="E19" s="36"/>
      <c r="F19" s="36"/>
      <c r="G19" s="36"/>
      <c r="H19" s="36"/>
      <c r="I19" s="147" t="s">
        <v>25</v>
      </c>
      <c r="J19" s="31" t="str">
        <f>'Rekapitulace stavby'!AN13</f>
        <v>Vyplň údaj</v>
      </c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2"/>
      <c r="C20" s="36"/>
      <c r="D20" s="36"/>
      <c r="E20" s="31" t="str">
        <f>'Rekapitulace stavby'!E14</f>
        <v>Vyplň údaj</v>
      </c>
      <c r="F20" s="138"/>
      <c r="G20" s="138"/>
      <c r="H20" s="138"/>
      <c r="I20" s="147" t="s">
        <v>28</v>
      </c>
      <c r="J20" s="31" t="str">
        <f>'Rekapitulace stavby'!AN14</f>
        <v>Vyplň údaj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2"/>
      <c r="C21" s="36"/>
      <c r="D21" s="36"/>
      <c r="E21" s="36"/>
      <c r="F21" s="36"/>
      <c r="G21" s="36"/>
      <c r="H21" s="36"/>
      <c r="I21" s="36"/>
      <c r="J21" s="36"/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2"/>
      <c r="C22" s="36"/>
      <c r="D22" s="147" t="s">
        <v>32</v>
      </c>
      <c r="E22" s="36"/>
      <c r="F22" s="36"/>
      <c r="G22" s="36"/>
      <c r="H22" s="36"/>
      <c r="I22" s="147" t="s">
        <v>25</v>
      </c>
      <c r="J22" s="138" t="s">
        <v>33</v>
      </c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2"/>
      <c r="C23" s="36"/>
      <c r="D23" s="36"/>
      <c r="E23" s="138" t="s">
        <v>34</v>
      </c>
      <c r="F23" s="36"/>
      <c r="G23" s="36"/>
      <c r="H23" s="36"/>
      <c r="I23" s="147" t="s">
        <v>28</v>
      </c>
      <c r="J23" s="138" t="s">
        <v>35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2"/>
      <c r="C24" s="36"/>
      <c r="D24" s="36"/>
      <c r="E24" s="36"/>
      <c r="F24" s="36"/>
      <c r="G24" s="36"/>
      <c r="H24" s="36"/>
      <c r="I24" s="36"/>
      <c r="J24" s="36"/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2"/>
      <c r="C25" s="36"/>
      <c r="D25" s="147" t="s">
        <v>37</v>
      </c>
      <c r="E25" s="36"/>
      <c r="F25" s="36"/>
      <c r="G25" s="36"/>
      <c r="H25" s="36"/>
      <c r="I25" s="147" t="s">
        <v>25</v>
      </c>
      <c r="J25" s="138" t="s">
        <v>33</v>
      </c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2"/>
      <c r="C26" s="36"/>
      <c r="D26" s="36"/>
      <c r="E26" s="138" t="s">
        <v>38</v>
      </c>
      <c r="F26" s="36"/>
      <c r="G26" s="36"/>
      <c r="H26" s="36"/>
      <c r="I26" s="147" t="s">
        <v>28</v>
      </c>
      <c r="J26" s="138" t="s">
        <v>35</v>
      </c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36"/>
      <c r="E27" s="36"/>
      <c r="F27" s="36"/>
      <c r="G27" s="36"/>
      <c r="H27" s="36"/>
      <c r="I27" s="36"/>
      <c r="J27" s="36"/>
      <c r="K27" s="36"/>
      <c r="L27" s="61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2"/>
      <c r="C28" s="36"/>
      <c r="D28" s="147" t="s">
        <v>39</v>
      </c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50"/>
      <c r="B29" s="151"/>
      <c r="C29" s="150"/>
      <c r="D29" s="150"/>
      <c r="E29" s="152" t="s">
        <v>1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36"/>
      <c r="B30" s="42"/>
      <c r="C30" s="36"/>
      <c r="D30" s="36"/>
      <c r="E30" s="36"/>
      <c r="F30" s="36"/>
      <c r="G30" s="36"/>
      <c r="H30" s="36"/>
      <c r="I30" s="36"/>
      <c r="J30" s="36"/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4"/>
      <c r="E31" s="154"/>
      <c r="F31" s="154"/>
      <c r="G31" s="154"/>
      <c r="H31" s="154"/>
      <c r="I31" s="154"/>
      <c r="J31" s="154"/>
      <c r="K31" s="154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42"/>
      <c r="C32" s="36"/>
      <c r="D32" s="155" t="s">
        <v>40</v>
      </c>
      <c r="E32" s="36"/>
      <c r="F32" s="36"/>
      <c r="G32" s="36"/>
      <c r="H32" s="36"/>
      <c r="I32" s="36"/>
      <c r="J32" s="156">
        <f>ROUND(J128,2)</f>
        <v>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2"/>
      <c r="C33" s="36"/>
      <c r="D33" s="154"/>
      <c r="E33" s="154"/>
      <c r="F33" s="154"/>
      <c r="G33" s="154"/>
      <c r="H33" s="154"/>
      <c r="I33" s="154"/>
      <c r="J33" s="154"/>
      <c r="K33" s="154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36"/>
      <c r="F34" s="157" t="s">
        <v>42</v>
      </c>
      <c r="G34" s="36"/>
      <c r="H34" s="36"/>
      <c r="I34" s="157" t="s">
        <v>41</v>
      </c>
      <c r="J34" s="157" t="s">
        <v>43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2"/>
      <c r="C35" s="36"/>
      <c r="D35" s="158" t="s">
        <v>44</v>
      </c>
      <c r="E35" s="147" t="s">
        <v>45</v>
      </c>
      <c r="F35" s="159">
        <f>ROUND((SUM(BE128:BE201)),2)</f>
        <v>0</v>
      </c>
      <c r="G35" s="36"/>
      <c r="H35" s="36"/>
      <c r="I35" s="160">
        <v>0.21</v>
      </c>
      <c r="J35" s="159">
        <f>ROUND(((SUM(BE128:BE201))*I35),2)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2"/>
      <c r="C36" s="36"/>
      <c r="D36" s="36"/>
      <c r="E36" s="147" t="s">
        <v>46</v>
      </c>
      <c r="F36" s="159">
        <f>ROUND((SUM(BF128:BF201)),2)</f>
        <v>0</v>
      </c>
      <c r="G36" s="36"/>
      <c r="H36" s="36"/>
      <c r="I36" s="160">
        <v>0.15</v>
      </c>
      <c r="J36" s="159">
        <f>ROUND(((SUM(BF128:BF201))*I36),2)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7" t="s">
        <v>47</v>
      </c>
      <c r="F37" s="159">
        <f>ROUND((SUM(BG128:BG201)),2)</f>
        <v>0</v>
      </c>
      <c r="G37" s="36"/>
      <c r="H37" s="36"/>
      <c r="I37" s="160">
        <v>0.21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2"/>
      <c r="C38" s="36"/>
      <c r="D38" s="36"/>
      <c r="E38" s="147" t="s">
        <v>48</v>
      </c>
      <c r="F38" s="159">
        <f>ROUND((SUM(BH128:BH201)),2)</f>
        <v>0</v>
      </c>
      <c r="G38" s="36"/>
      <c r="H38" s="36"/>
      <c r="I38" s="160">
        <v>0.15</v>
      </c>
      <c r="J38" s="159">
        <f>0</f>
        <v>0</v>
      </c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2"/>
      <c r="C39" s="36"/>
      <c r="D39" s="36"/>
      <c r="E39" s="147" t="s">
        <v>49</v>
      </c>
      <c r="F39" s="159">
        <f>ROUND((SUM(BI128:BI201)),2)</f>
        <v>0</v>
      </c>
      <c r="G39" s="36"/>
      <c r="H39" s="36"/>
      <c r="I39" s="160">
        <v>0</v>
      </c>
      <c r="J39" s="159">
        <f>0</f>
        <v>0</v>
      </c>
      <c r="K39" s="36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42"/>
      <c r="C41" s="161"/>
      <c r="D41" s="162" t="s">
        <v>50</v>
      </c>
      <c r="E41" s="163"/>
      <c r="F41" s="163"/>
      <c r="G41" s="164" t="s">
        <v>51</v>
      </c>
      <c r="H41" s="165" t="s">
        <v>52</v>
      </c>
      <c r="I41" s="163"/>
      <c r="J41" s="166">
        <f>SUM(J32:J39)</f>
        <v>0</v>
      </c>
      <c r="K41" s="167"/>
      <c r="L41" s="61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42"/>
      <c r="C42" s="36"/>
      <c r="D42" s="36"/>
      <c r="E42" s="36"/>
      <c r="F42" s="36"/>
      <c r="G42" s="36"/>
      <c r="H42" s="36"/>
      <c r="I42" s="36"/>
      <c r="J42" s="36"/>
      <c r="K42" s="36"/>
      <c r="L42" s="61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8" t="s">
        <v>53</v>
      </c>
      <c r="E50" s="169"/>
      <c r="F50" s="169"/>
      <c r="G50" s="168" t="s">
        <v>54</v>
      </c>
      <c r="H50" s="169"/>
      <c r="I50" s="169"/>
      <c r="J50" s="169"/>
      <c r="K50" s="169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0" t="s">
        <v>55</v>
      </c>
      <c r="E61" s="171"/>
      <c r="F61" s="172" t="s">
        <v>56</v>
      </c>
      <c r="G61" s="170" t="s">
        <v>55</v>
      </c>
      <c r="H61" s="171"/>
      <c r="I61" s="171"/>
      <c r="J61" s="173" t="s">
        <v>56</v>
      </c>
      <c r="K61" s="171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8" t="s">
        <v>57</v>
      </c>
      <c r="E65" s="174"/>
      <c r="F65" s="174"/>
      <c r="G65" s="168" t="s">
        <v>58</v>
      </c>
      <c r="H65" s="174"/>
      <c r="I65" s="174"/>
      <c r="J65" s="174"/>
      <c r="K65" s="174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0" t="s">
        <v>55</v>
      </c>
      <c r="E76" s="171"/>
      <c r="F76" s="172" t="s">
        <v>56</v>
      </c>
      <c r="G76" s="170" t="s">
        <v>55</v>
      </c>
      <c r="H76" s="171"/>
      <c r="I76" s="171"/>
      <c r="J76" s="173" t="s">
        <v>56</v>
      </c>
      <c r="K76" s="171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5"/>
      <c r="C77" s="176"/>
      <c r="D77" s="176"/>
      <c r="E77" s="176"/>
      <c r="F77" s="176"/>
      <c r="G77" s="176"/>
      <c r="H77" s="176"/>
      <c r="I77" s="176"/>
      <c r="J77" s="176"/>
      <c r="K77" s="176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7"/>
      <c r="C81" s="178"/>
      <c r="D81" s="178"/>
      <c r="E81" s="178"/>
      <c r="F81" s="178"/>
      <c r="G81" s="178"/>
      <c r="H81" s="178"/>
      <c r="I81" s="178"/>
      <c r="J81" s="178"/>
      <c r="K81" s="178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109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248" t="str">
        <f>E7</f>
        <v>Křtiny - úložiště Dykovy školky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19"/>
      <c r="C86" s="30" t="s">
        <v>193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6"/>
      <c r="B87" s="37"/>
      <c r="C87" s="38"/>
      <c r="D87" s="38"/>
      <c r="E87" s="248" t="s">
        <v>500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0" t="s">
        <v>501</v>
      </c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74" t="str">
        <f>E11</f>
        <v>SO.032 - Vodovod</v>
      </c>
      <c r="F89" s="38"/>
      <c r="G89" s="38"/>
      <c r="H89" s="38"/>
      <c r="I89" s="38"/>
      <c r="J89" s="38"/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20</v>
      </c>
      <c r="D91" s="38"/>
      <c r="E91" s="38"/>
      <c r="F91" s="25" t="str">
        <f>F14</f>
        <v>k.ú. Křtiny</v>
      </c>
      <c r="G91" s="38"/>
      <c r="H91" s="38"/>
      <c r="I91" s="30" t="s">
        <v>22</v>
      </c>
      <c r="J91" s="77" t="str">
        <f>IF(J14="","",J14)</f>
        <v>6. 2. 2023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15" customHeight="1">
      <c r="A93" s="36"/>
      <c r="B93" s="37"/>
      <c r="C93" s="30" t="s">
        <v>24</v>
      </c>
      <c r="D93" s="38"/>
      <c r="E93" s="38"/>
      <c r="F93" s="25" t="str">
        <f>E17</f>
        <v>Mendelova univerzita v Brně</v>
      </c>
      <c r="G93" s="38"/>
      <c r="H93" s="38"/>
      <c r="I93" s="30" t="s">
        <v>32</v>
      </c>
      <c r="J93" s="34" t="str">
        <f>E23</f>
        <v>Ing. Karel Vaštík</v>
      </c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40.05" customHeight="1">
      <c r="A94" s="36"/>
      <c r="B94" s="37"/>
      <c r="C94" s="30" t="s">
        <v>30</v>
      </c>
      <c r="D94" s="38"/>
      <c r="E94" s="38"/>
      <c r="F94" s="25" t="str">
        <f>IF(E20="","",E20)</f>
        <v>Vyplň údaj</v>
      </c>
      <c r="G94" s="38"/>
      <c r="H94" s="38"/>
      <c r="I94" s="30" t="s">
        <v>37</v>
      </c>
      <c r="J94" s="34" t="str">
        <f>E26</f>
        <v>Ing. Karel Vaštík, Lideřovská 14, 696 61 Vnorovy</v>
      </c>
      <c r="K94" s="38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79" t="s">
        <v>110</v>
      </c>
      <c r="D96" s="180"/>
      <c r="E96" s="180"/>
      <c r="F96" s="180"/>
      <c r="G96" s="180"/>
      <c r="H96" s="180"/>
      <c r="I96" s="180"/>
      <c r="J96" s="181" t="s">
        <v>111</v>
      </c>
      <c r="K96" s="180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61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8" customHeight="1">
      <c r="A98" s="36"/>
      <c r="B98" s="37"/>
      <c r="C98" s="182" t="s">
        <v>112</v>
      </c>
      <c r="D98" s="38"/>
      <c r="E98" s="38"/>
      <c r="F98" s="38"/>
      <c r="G98" s="38"/>
      <c r="H98" s="38"/>
      <c r="I98" s="38"/>
      <c r="J98" s="108">
        <f>J128</f>
        <v>0</v>
      </c>
      <c r="K98" s="38"/>
      <c r="L98" s="61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5" t="s">
        <v>113</v>
      </c>
    </row>
    <row r="99" spans="1:31" s="9" customFormat="1" ht="24.95" customHeight="1">
      <c r="A99" s="9"/>
      <c r="B99" s="183"/>
      <c r="C99" s="184"/>
      <c r="D99" s="185" t="s">
        <v>220</v>
      </c>
      <c r="E99" s="186"/>
      <c r="F99" s="186"/>
      <c r="G99" s="186"/>
      <c r="H99" s="186"/>
      <c r="I99" s="186"/>
      <c r="J99" s="187">
        <f>J129</f>
        <v>0</v>
      </c>
      <c r="K99" s="184"/>
      <c r="L99" s="18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9"/>
      <c r="C100" s="130"/>
      <c r="D100" s="190" t="s">
        <v>221</v>
      </c>
      <c r="E100" s="191"/>
      <c r="F100" s="191"/>
      <c r="G100" s="191"/>
      <c r="H100" s="191"/>
      <c r="I100" s="191"/>
      <c r="J100" s="192">
        <f>J130</f>
        <v>0</v>
      </c>
      <c r="K100" s="130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9"/>
      <c r="C101" s="130"/>
      <c r="D101" s="190" t="s">
        <v>223</v>
      </c>
      <c r="E101" s="191"/>
      <c r="F101" s="191"/>
      <c r="G101" s="191"/>
      <c r="H101" s="191"/>
      <c r="I101" s="191"/>
      <c r="J101" s="192">
        <f>J154</f>
        <v>0</v>
      </c>
      <c r="K101" s="130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9"/>
      <c r="C102" s="130"/>
      <c r="D102" s="190" t="s">
        <v>224</v>
      </c>
      <c r="E102" s="191"/>
      <c r="F102" s="191"/>
      <c r="G102" s="191"/>
      <c r="H102" s="191"/>
      <c r="I102" s="191"/>
      <c r="J102" s="192">
        <f>J157</f>
        <v>0</v>
      </c>
      <c r="K102" s="130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9"/>
      <c r="C103" s="130"/>
      <c r="D103" s="190" t="s">
        <v>225</v>
      </c>
      <c r="E103" s="191"/>
      <c r="F103" s="191"/>
      <c r="G103" s="191"/>
      <c r="H103" s="191"/>
      <c r="I103" s="191"/>
      <c r="J103" s="192">
        <f>J164</f>
        <v>0</v>
      </c>
      <c r="K103" s="130"/>
      <c r="L103" s="19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9"/>
      <c r="C104" s="130"/>
      <c r="D104" s="190" t="s">
        <v>226</v>
      </c>
      <c r="E104" s="191"/>
      <c r="F104" s="191"/>
      <c r="G104" s="191"/>
      <c r="H104" s="191"/>
      <c r="I104" s="191"/>
      <c r="J104" s="192">
        <f>J196</f>
        <v>0</v>
      </c>
      <c r="K104" s="130"/>
      <c r="L104" s="19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3"/>
      <c r="C105" s="184"/>
      <c r="D105" s="185" t="s">
        <v>574</v>
      </c>
      <c r="E105" s="186"/>
      <c r="F105" s="186"/>
      <c r="G105" s="186"/>
      <c r="H105" s="186"/>
      <c r="I105" s="186"/>
      <c r="J105" s="187">
        <f>J199</f>
        <v>0</v>
      </c>
      <c r="K105" s="184"/>
      <c r="L105" s="188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9"/>
      <c r="C106" s="130"/>
      <c r="D106" s="190" t="s">
        <v>575</v>
      </c>
      <c r="E106" s="191"/>
      <c r="F106" s="191"/>
      <c r="G106" s="191"/>
      <c r="H106" s="191"/>
      <c r="I106" s="191"/>
      <c r="J106" s="192">
        <f>J200</f>
        <v>0</v>
      </c>
      <c r="K106" s="130"/>
      <c r="L106" s="19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6"/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64"/>
      <c r="C108" s="65"/>
      <c r="D108" s="65"/>
      <c r="E108" s="65"/>
      <c r="F108" s="65"/>
      <c r="G108" s="65"/>
      <c r="H108" s="65"/>
      <c r="I108" s="65"/>
      <c r="J108" s="65"/>
      <c r="K108" s="65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12" spans="1:31" s="2" customFormat="1" ht="6.95" customHeight="1">
      <c r="A112" s="36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24.95" customHeight="1">
      <c r="A113" s="36"/>
      <c r="B113" s="37"/>
      <c r="C113" s="21" t="s">
        <v>117</v>
      </c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16</v>
      </c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8"/>
      <c r="D116" s="38"/>
      <c r="E116" s="248" t="str">
        <f>E7</f>
        <v>Křtiny - úložiště Dykovy školky</v>
      </c>
      <c r="F116" s="30"/>
      <c r="G116" s="30"/>
      <c r="H116" s="30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2:12" s="1" customFormat="1" ht="12" customHeight="1">
      <c r="B117" s="19"/>
      <c r="C117" s="30" t="s">
        <v>193</v>
      </c>
      <c r="D117" s="20"/>
      <c r="E117" s="20"/>
      <c r="F117" s="20"/>
      <c r="G117" s="20"/>
      <c r="H117" s="20"/>
      <c r="I117" s="20"/>
      <c r="J117" s="20"/>
      <c r="K117" s="20"/>
      <c r="L117" s="18"/>
    </row>
    <row r="118" spans="1:31" s="2" customFormat="1" ht="16.5" customHeight="1">
      <c r="A118" s="36"/>
      <c r="B118" s="37"/>
      <c r="C118" s="38"/>
      <c r="D118" s="38"/>
      <c r="E118" s="248" t="s">
        <v>500</v>
      </c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2" customHeight="1">
      <c r="A119" s="36"/>
      <c r="B119" s="37"/>
      <c r="C119" s="30" t="s">
        <v>501</v>
      </c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6.5" customHeight="1">
      <c r="A120" s="36"/>
      <c r="B120" s="37"/>
      <c r="C120" s="38"/>
      <c r="D120" s="38"/>
      <c r="E120" s="74" t="str">
        <f>E11</f>
        <v>SO.032 - Vodovod</v>
      </c>
      <c r="F120" s="38"/>
      <c r="G120" s="38"/>
      <c r="H120" s="38"/>
      <c r="I120" s="38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6.95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2" customHeight="1">
      <c r="A122" s="36"/>
      <c r="B122" s="37"/>
      <c r="C122" s="30" t="s">
        <v>20</v>
      </c>
      <c r="D122" s="38"/>
      <c r="E122" s="38"/>
      <c r="F122" s="25" t="str">
        <f>F14</f>
        <v>k.ú. Křtiny</v>
      </c>
      <c r="G122" s="38"/>
      <c r="H122" s="38"/>
      <c r="I122" s="30" t="s">
        <v>22</v>
      </c>
      <c r="J122" s="77" t="str">
        <f>IF(J14="","",J14)</f>
        <v>6. 2. 2023</v>
      </c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6.95" customHeight="1">
      <c r="A123" s="36"/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5.15" customHeight="1">
      <c r="A124" s="36"/>
      <c r="B124" s="37"/>
      <c r="C124" s="30" t="s">
        <v>24</v>
      </c>
      <c r="D124" s="38"/>
      <c r="E124" s="38"/>
      <c r="F124" s="25" t="str">
        <f>E17</f>
        <v>Mendelova univerzita v Brně</v>
      </c>
      <c r="G124" s="38"/>
      <c r="H124" s="38"/>
      <c r="I124" s="30" t="s">
        <v>32</v>
      </c>
      <c r="J124" s="34" t="str">
        <f>E23</f>
        <v>Ing. Karel Vaštík</v>
      </c>
      <c r="K124" s="38"/>
      <c r="L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40.05" customHeight="1">
      <c r="A125" s="36"/>
      <c r="B125" s="37"/>
      <c r="C125" s="30" t="s">
        <v>30</v>
      </c>
      <c r="D125" s="38"/>
      <c r="E125" s="38"/>
      <c r="F125" s="25" t="str">
        <f>IF(E20="","",E20)</f>
        <v>Vyplň údaj</v>
      </c>
      <c r="G125" s="38"/>
      <c r="H125" s="38"/>
      <c r="I125" s="30" t="s">
        <v>37</v>
      </c>
      <c r="J125" s="34" t="str">
        <f>E26</f>
        <v>Ing. Karel Vaštík, Lideřovská 14, 696 61 Vnorovy</v>
      </c>
      <c r="K125" s="38"/>
      <c r="L125" s="61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10.3" customHeight="1">
      <c r="A126" s="36"/>
      <c r="B126" s="37"/>
      <c r="C126" s="38"/>
      <c r="D126" s="38"/>
      <c r="E126" s="38"/>
      <c r="F126" s="38"/>
      <c r="G126" s="38"/>
      <c r="H126" s="38"/>
      <c r="I126" s="38"/>
      <c r="J126" s="38"/>
      <c r="K126" s="38"/>
      <c r="L126" s="61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11" customFormat="1" ht="29.25" customHeight="1">
      <c r="A127" s="194"/>
      <c r="B127" s="195"/>
      <c r="C127" s="196" t="s">
        <v>118</v>
      </c>
      <c r="D127" s="197" t="s">
        <v>65</v>
      </c>
      <c r="E127" s="197" t="s">
        <v>61</v>
      </c>
      <c r="F127" s="197" t="s">
        <v>62</v>
      </c>
      <c r="G127" s="197" t="s">
        <v>119</v>
      </c>
      <c r="H127" s="197" t="s">
        <v>120</v>
      </c>
      <c r="I127" s="197" t="s">
        <v>121</v>
      </c>
      <c r="J127" s="198" t="s">
        <v>111</v>
      </c>
      <c r="K127" s="199" t="s">
        <v>122</v>
      </c>
      <c r="L127" s="200"/>
      <c r="M127" s="98" t="s">
        <v>1</v>
      </c>
      <c r="N127" s="99" t="s">
        <v>44</v>
      </c>
      <c r="O127" s="99" t="s">
        <v>123</v>
      </c>
      <c r="P127" s="99" t="s">
        <v>124</v>
      </c>
      <c r="Q127" s="99" t="s">
        <v>125</v>
      </c>
      <c r="R127" s="99" t="s">
        <v>126</v>
      </c>
      <c r="S127" s="99" t="s">
        <v>127</v>
      </c>
      <c r="T127" s="100" t="s">
        <v>128</v>
      </c>
      <c r="U127" s="194"/>
      <c r="V127" s="194"/>
      <c r="W127" s="194"/>
      <c r="X127" s="194"/>
      <c r="Y127" s="194"/>
      <c r="Z127" s="194"/>
      <c r="AA127" s="194"/>
      <c r="AB127" s="194"/>
      <c r="AC127" s="194"/>
      <c r="AD127" s="194"/>
      <c r="AE127" s="194"/>
    </row>
    <row r="128" spans="1:63" s="2" customFormat="1" ht="22.8" customHeight="1">
      <c r="A128" s="36"/>
      <c r="B128" s="37"/>
      <c r="C128" s="105" t="s">
        <v>129</v>
      </c>
      <c r="D128" s="38"/>
      <c r="E128" s="38"/>
      <c r="F128" s="38"/>
      <c r="G128" s="38"/>
      <c r="H128" s="38"/>
      <c r="I128" s="38"/>
      <c r="J128" s="201">
        <f>BK128</f>
        <v>0</v>
      </c>
      <c r="K128" s="38"/>
      <c r="L128" s="42"/>
      <c r="M128" s="101"/>
      <c r="N128" s="202"/>
      <c r="O128" s="102"/>
      <c r="P128" s="203">
        <f>P129+P199</f>
        <v>0</v>
      </c>
      <c r="Q128" s="102"/>
      <c r="R128" s="203">
        <f>R129+R199</f>
        <v>131.80562166000004</v>
      </c>
      <c r="S128" s="102"/>
      <c r="T128" s="204">
        <f>T129+T199</f>
        <v>5.4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79</v>
      </c>
      <c r="AU128" s="15" t="s">
        <v>113</v>
      </c>
      <c r="BK128" s="205">
        <f>BK129+BK199</f>
        <v>0</v>
      </c>
    </row>
    <row r="129" spans="1:63" s="12" customFormat="1" ht="25.9" customHeight="1">
      <c r="A129" s="12"/>
      <c r="B129" s="206"/>
      <c r="C129" s="207"/>
      <c r="D129" s="208" t="s">
        <v>79</v>
      </c>
      <c r="E129" s="209" t="s">
        <v>227</v>
      </c>
      <c r="F129" s="209" t="s">
        <v>228</v>
      </c>
      <c r="G129" s="207"/>
      <c r="H129" s="207"/>
      <c r="I129" s="210"/>
      <c r="J129" s="211">
        <f>BK129</f>
        <v>0</v>
      </c>
      <c r="K129" s="207"/>
      <c r="L129" s="212"/>
      <c r="M129" s="213"/>
      <c r="N129" s="214"/>
      <c r="O129" s="214"/>
      <c r="P129" s="215">
        <f>P130+P154+P157+P164+P196</f>
        <v>0</v>
      </c>
      <c r="Q129" s="214"/>
      <c r="R129" s="215">
        <f>R130+R154+R157+R164+R196</f>
        <v>131.80434166000003</v>
      </c>
      <c r="S129" s="214"/>
      <c r="T129" s="216">
        <f>T130+T154+T157+T164+T196</f>
        <v>5.4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7" t="s">
        <v>85</v>
      </c>
      <c r="AT129" s="218" t="s">
        <v>79</v>
      </c>
      <c r="AU129" s="218" t="s">
        <v>80</v>
      </c>
      <c r="AY129" s="217" t="s">
        <v>133</v>
      </c>
      <c r="BK129" s="219">
        <f>BK130+BK154+BK157+BK164+BK196</f>
        <v>0</v>
      </c>
    </row>
    <row r="130" spans="1:63" s="12" customFormat="1" ht="22.8" customHeight="1">
      <c r="A130" s="12"/>
      <c r="B130" s="206"/>
      <c r="C130" s="207"/>
      <c r="D130" s="208" t="s">
        <v>79</v>
      </c>
      <c r="E130" s="220" t="s">
        <v>85</v>
      </c>
      <c r="F130" s="220" t="s">
        <v>229</v>
      </c>
      <c r="G130" s="207"/>
      <c r="H130" s="207"/>
      <c r="I130" s="210"/>
      <c r="J130" s="221">
        <f>BK130</f>
        <v>0</v>
      </c>
      <c r="K130" s="207"/>
      <c r="L130" s="212"/>
      <c r="M130" s="213"/>
      <c r="N130" s="214"/>
      <c r="O130" s="214"/>
      <c r="P130" s="215">
        <f>SUM(P131:P153)</f>
        <v>0</v>
      </c>
      <c r="Q130" s="214"/>
      <c r="R130" s="215">
        <f>SUM(R131:R153)</f>
        <v>126.45257600000001</v>
      </c>
      <c r="S130" s="214"/>
      <c r="T130" s="216">
        <f>SUM(T131:T153)</f>
        <v>5.4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7" t="s">
        <v>85</v>
      </c>
      <c r="AT130" s="218" t="s">
        <v>79</v>
      </c>
      <c r="AU130" s="218" t="s">
        <v>85</v>
      </c>
      <c r="AY130" s="217" t="s">
        <v>133</v>
      </c>
      <c r="BK130" s="219">
        <f>SUM(BK131:BK153)</f>
        <v>0</v>
      </c>
    </row>
    <row r="131" spans="1:65" s="2" customFormat="1" ht="24.15" customHeight="1">
      <c r="A131" s="36"/>
      <c r="B131" s="37"/>
      <c r="C131" s="222" t="s">
        <v>85</v>
      </c>
      <c r="D131" s="222" t="s">
        <v>136</v>
      </c>
      <c r="E131" s="223" t="s">
        <v>576</v>
      </c>
      <c r="F131" s="224" t="s">
        <v>577</v>
      </c>
      <c r="G131" s="225" t="s">
        <v>175</v>
      </c>
      <c r="H131" s="226">
        <v>7.2</v>
      </c>
      <c r="I131" s="227"/>
      <c r="J131" s="228">
        <f>ROUND(I131*H131,2)</f>
        <v>0</v>
      </c>
      <c r="K131" s="229"/>
      <c r="L131" s="42"/>
      <c r="M131" s="230" t="s">
        <v>1</v>
      </c>
      <c r="N131" s="231" t="s">
        <v>45</v>
      </c>
      <c r="O131" s="89"/>
      <c r="P131" s="232">
        <f>O131*H131</f>
        <v>0</v>
      </c>
      <c r="Q131" s="232">
        <v>0</v>
      </c>
      <c r="R131" s="232">
        <f>Q131*H131</f>
        <v>0</v>
      </c>
      <c r="S131" s="232">
        <v>0.75</v>
      </c>
      <c r="T131" s="233">
        <f>S131*H131</f>
        <v>5.4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34" t="s">
        <v>153</v>
      </c>
      <c r="AT131" s="234" t="s">
        <v>136</v>
      </c>
      <c r="AU131" s="234" t="s">
        <v>90</v>
      </c>
      <c r="AY131" s="15" t="s">
        <v>133</v>
      </c>
      <c r="BE131" s="235">
        <f>IF(N131="základní",J131,0)</f>
        <v>0</v>
      </c>
      <c r="BF131" s="235">
        <f>IF(N131="snížená",J131,0)</f>
        <v>0</v>
      </c>
      <c r="BG131" s="235">
        <f>IF(N131="zákl. přenesená",J131,0)</f>
        <v>0</v>
      </c>
      <c r="BH131" s="235">
        <f>IF(N131="sníž. přenesená",J131,0)</f>
        <v>0</v>
      </c>
      <c r="BI131" s="235">
        <f>IF(N131="nulová",J131,0)</f>
        <v>0</v>
      </c>
      <c r="BJ131" s="15" t="s">
        <v>85</v>
      </c>
      <c r="BK131" s="235">
        <f>ROUND(I131*H131,2)</f>
        <v>0</v>
      </c>
      <c r="BL131" s="15" t="s">
        <v>153</v>
      </c>
      <c r="BM131" s="234" t="s">
        <v>578</v>
      </c>
    </row>
    <row r="132" spans="1:51" s="13" customFormat="1" ht="12">
      <c r="A132" s="13"/>
      <c r="B132" s="249"/>
      <c r="C132" s="250"/>
      <c r="D132" s="236" t="s">
        <v>233</v>
      </c>
      <c r="E132" s="251" t="s">
        <v>1</v>
      </c>
      <c r="F132" s="252" t="s">
        <v>559</v>
      </c>
      <c r="G132" s="250"/>
      <c r="H132" s="253">
        <v>7.2</v>
      </c>
      <c r="I132" s="254"/>
      <c r="J132" s="250"/>
      <c r="K132" s="250"/>
      <c r="L132" s="255"/>
      <c r="M132" s="256"/>
      <c r="N132" s="257"/>
      <c r="O132" s="257"/>
      <c r="P132" s="257"/>
      <c r="Q132" s="257"/>
      <c r="R132" s="257"/>
      <c r="S132" s="257"/>
      <c r="T132" s="25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9" t="s">
        <v>233</v>
      </c>
      <c r="AU132" s="259" t="s">
        <v>90</v>
      </c>
      <c r="AV132" s="13" t="s">
        <v>90</v>
      </c>
      <c r="AW132" s="13" t="s">
        <v>36</v>
      </c>
      <c r="AX132" s="13" t="s">
        <v>85</v>
      </c>
      <c r="AY132" s="259" t="s">
        <v>133</v>
      </c>
    </row>
    <row r="133" spans="1:65" s="2" customFormat="1" ht="33" customHeight="1">
      <c r="A133" s="36"/>
      <c r="B133" s="37"/>
      <c r="C133" s="222" t="s">
        <v>90</v>
      </c>
      <c r="D133" s="222" t="s">
        <v>136</v>
      </c>
      <c r="E133" s="223" t="s">
        <v>503</v>
      </c>
      <c r="F133" s="224" t="s">
        <v>504</v>
      </c>
      <c r="G133" s="225" t="s">
        <v>196</v>
      </c>
      <c r="H133" s="226">
        <v>57.845</v>
      </c>
      <c r="I133" s="227"/>
      <c r="J133" s="228">
        <f>ROUND(I133*H133,2)</f>
        <v>0</v>
      </c>
      <c r="K133" s="229"/>
      <c r="L133" s="42"/>
      <c r="M133" s="230" t="s">
        <v>1</v>
      </c>
      <c r="N133" s="231" t="s">
        <v>45</v>
      </c>
      <c r="O133" s="89"/>
      <c r="P133" s="232">
        <f>O133*H133</f>
        <v>0</v>
      </c>
      <c r="Q133" s="232">
        <v>0</v>
      </c>
      <c r="R133" s="232">
        <f>Q133*H133</f>
        <v>0</v>
      </c>
      <c r="S133" s="232">
        <v>0</v>
      </c>
      <c r="T133" s="233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34" t="s">
        <v>153</v>
      </c>
      <c r="AT133" s="234" t="s">
        <v>136</v>
      </c>
      <c r="AU133" s="234" t="s">
        <v>90</v>
      </c>
      <c r="AY133" s="15" t="s">
        <v>133</v>
      </c>
      <c r="BE133" s="235">
        <f>IF(N133="základní",J133,0)</f>
        <v>0</v>
      </c>
      <c r="BF133" s="235">
        <f>IF(N133="snížená",J133,0)</f>
        <v>0</v>
      </c>
      <c r="BG133" s="235">
        <f>IF(N133="zákl. přenesená",J133,0)</f>
        <v>0</v>
      </c>
      <c r="BH133" s="235">
        <f>IF(N133="sníž. přenesená",J133,0)</f>
        <v>0</v>
      </c>
      <c r="BI133" s="235">
        <f>IF(N133="nulová",J133,0)</f>
        <v>0</v>
      </c>
      <c r="BJ133" s="15" t="s">
        <v>85</v>
      </c>
      <c r="BK133" s="235">
        <f>ROUND(I133*H133,2)</f>
        <v>0</v>
      </c>
      <c r="BL133" s="15" t="s">
        <v>153</v>
      </c>
      <c r="BM133" s="234" t="s">
        <v>579</v>
      </c>
    </row>
    <row r="134" spans="1:51" s="13" customFormat="1" ht="12">
      <c r="A134" s="13"/>
      <c r="B134" s="249"/>
      <c r="C134" s="250"/>
      <c r="D134" s="236" t="s">
        <v>233</v>
      </c>
      <c r="E134" s="251" t="s">
        <v>1</v>
      </c>
      <c r="F134" s="252" t="s">
        <v>494</v>
      </c>
      <c r="G134" s="250"/>
      <c r="H134" s="253">
        <v>57.845</v>
      </c>
      <c r="I134" s="254"/>
      <c r="J134" s="250"/>
      <c r="K134" s="250"/>
      <c r="L134" s="255"/>
      <c r="M134" s="256"/>
      <c r="N134" s="257"/>
      <c r="O134" s="257"/>
      <c r="P134" s="257"/>
      <c r="Q134" s="257"/>
      <c r="R134" s="257"/>
      <c r="S134" s="257"/>
      <c r="T134" s="25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9" t="s">
        <v>233</v>
      </c>
      <c r="AU134" s="259" t="s">
        <v>90</v>
      </c>
      <c r="AV134" s="13" t="s">
        <v>90</v>
      </c>
      <c r="AW134" s="13" t="s">
        <v>36</v>
      </c>
      <c r="AX134" s="13" t="s">
        <v>85</v>
      </c>
      <c r="AY134" s="259" t="s">
        <v>133</v>
      </c>
    </row>
    <row r="135" spans="1:65" s="2" customFormat="1" ht="21.75" customHeight="1">
      <c r="A135" s="36"/>
      <c r="B135" s="37"/>
      <c r="C135" s="222" t="s">
        <v>148</v>
      </c>
      <c r="D135" s="222" t="s">
        <v>136</v>
      </c>
      <c r="E135" s="223" t="s">
        <v>580</v>
      </c>
      <c r="F135" s="224" t="s">
        <v>581</v>
      </c>
      <c r="G135" s="225" t="s">
        <v>175</v>
      </c>
      <c r="H135" s="226">
        <v>187.2</v>
      </c>
      <c r="I135" s="227"/>
      <c r="J135" s="228">
        <f>ROUND(I135*H135,2)</f>
        <v>0</v>
      </c>
      <c r="K135" s="229"/>
      <c r="L135" s="42"/>
      <c r="M135" s="230" t="s">
        <v>1</v>
      </c>
      <c r="N135" s="231" t="s">
        <v>45</v>
      </c>
      <c r="O135" s="89"/>
      <c r="P135" s="232">
        <f>O135*H135</f>
        <v>0</v>
      </c>
      <c r="Q135" s="232">
        <v>0.00058</v>
      </c>
      <c r="R135" s="232">
        <f>Q135*H135</f>
        <v>0.10857599999999999</v>
      </c>
      <c r="S135" s="232">
        <v>0</v>
      </c>
      <c r="T135" s="233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34" t="s">
        <v>153</v>
      </c>
      <c r="AT135" s="234" t="s">
        <v>136</v>
      </c>
      <c r="AU135" s="234" t="s">
        <v>90</v>
      </c>
      <c r="AY135" s="15" t="s">
        <v>133</v>
      </c>
      <c r="BE135" s="235">
        <f>IF(N135="základní",J135,0)</f>
        <v>0</v>
      </c>
      <c r="BF135" s="235">
        <f>IF(N135="snížená",J135,0)</f>
        <v>0</v>
      </c>
      <c r="BG135" s="235">
        <f>IF(N135="zákl. přenesená",J135,0)</f>
        <v>0</v>
      </c>
      <c r="BH135" s="235">
        <f>IF(N135="sníž. přenesená",J135,0)</f>
        <v>0</v>
      </c>
      <c r="BI135" s="235">
        <f>IF(N135="nulová",J135,0)</f>
        <v>0</v>
      </c>
      <c r="BJ135" s="15" t="s">
        <v>85</v>
      </c>
      <c r="BK135" s="235">
        <f>ROUND(I135*H135,2)</f>
        <v>0</v>
      </c>
      <c r="BL135" s="15" t="s">
        <v>153</v>
      </c>
      <c r="BM135" s="234" t="s">
        <v>582</v>
      </c>
    </row>
    <row r="136" spans="1:51" s="13" customFormat="1" ht="12">
      <c r="A136" s="13"/>
      <c r="B136" s="249"/>
      <c r="C136" s="250"/>
      <c r="D136" s="236" t="s">
        <v>233</v>
      </c>
      <c r="E136" s="251" t="s">
        <v>1</v>
      </c>
      <c r="F136" s="252" t="s">
        <v>566</v>
      </c>
      <c r="G136" s="250"/>
      <c r="H136" s="253">
        <v>187.2</v>
      </c>
      <c r="I136" s="254"/>
      <c r="J136" s="250"/>
      <c r="K136" s="250"/>
      <c r="L136" s="255"/>
      <c r="M136" s="256"/>
      <c r="N136" s="257"/>
      <c r="O136" s="257"/>
      <c r="P136" s="257"/>
      <c r="Q136" s="257"/>
      <c r="R136" s="257"/>
      <c r="S136" s="257"/>
      <c r="T136" s="25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9" t="s">
        <v>233</v>
      </c>
      <c r="AU136" s="259" t="s">
        <v>90</v>
      </c>
      <c r="AV136" s="13" t="s">
        <v>90</v>
      </c>
      <c r="AW136" s="13" t="s">
        <v>36</v>
      </c>
      <c r="AX136" s="13" t="s">
        <v>85</v>
      </c>
      <c r="AY136" s="259" t="s">
        <v>133</v>
      </c>
    </row>
    <row r="137" spans="1:65" s="2" customFormat="1" ht="21.75" customHeight="1">
      <c r="A137" s="36"/>
      <c r="B137" s="37"/>
      <c r="C137" s="222" t="s">
        <v>153</v>
      </c>
      <c r="D137" s="222" t="s">
        <v>136</v>
      </c>
      <c r="E137" s="223" t="s">
        <v>583</v>
      </c>
      <c r="F137" s="224" t="s">
        <v>584</v>
      </c>
      <c r="G137" s="225" t="s">
        <v>175</v>
      </c>
      <c r="H137" s="226">
        <v>187.2</v>
      </c>
      <c r="I137" s="227"/>
      <c r="J137" s="228">
        <f>ROUND(I137*H137,2)</f>
        <v>0</v>
      </c>
      <c r="K137" s="229"/>
      <c r="L137" s="42"/>
      <c r="M137" s="230" t="s">
        <v>1</v>
      </c>
      <c r="N137" s="231" t="s">
        <v>45</v>
      </c>
      <c r="O137" s="89"/>
      <c r="P137" s="232">
        <f>O137*H137</f>
        <v>0</v>
      </c>
      <c r="Q137" s="232">
        <v>0</v>
      </c>
      <c r="R137" s="232">
        <f>Q137*H137</f>
        <v>0</v>
      </c>
      <c r="S137" s="232">
        <v>0</v>
      </c>
      <c r="T137" s="233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34" t="s">
        <v>153</v>
      </c>
      <c r="AT137" s="234" t="s">
        <v>136</v>
      </c>
      <c r="AU137" s="234" t="s">
        <v>90</v>
      </c>
      <c r="AY137" s="15" t="s">
        <v>133</v>
      </c>
      <c r="BE137" s="235">
        <f>IF(N137="základní",J137,0)</f>
        <v>0</v>
      </c>
      <c r="BF137" s="235">
        <f>IF(N137="snížená",J137,0)</f>
        <v>0</v>
      </c>
      <c r="BG137" s="235">
        <f>IF(N137="zákl. přenesená",J137,0)</f>
        <v>0</v>
      </c>
      <c r="BH137" s="235">
        <f>IF(N137="sníž. přenesená",J137,0)</f>
        <v>0</v>
      </c>
      <c r="BI137" s="235">
        <f>IF(N137="nulová",J137,0)</f>
        <v>0</v>
      </c>
      <c r="BJ137" s="15" t="s">
        <v>85</v>
      </c>
      <c r="BK137" s="235">
        <f>ROUND(I137*H137,2)</f>
        <v>0</v>
      </c>
      <c r="BL137" s="15" t="s">
        <v>153</v>
      </c>
      <c r="BM137" s="234" t="s">
        <v>585</v>
      </c>
    </row>
    <row r="138" spans="1:51" s="13" customFormat="1" ht="12">
      <c r="A138" s="13"/>
      <c r="B138" s="249"/>
      <c r="C138" s="250"/>
      <c r="D138" s="236" t="s">
        <v>233</v>
      </c>
      <c r="E138" s="251" t="s">
        <v>1</v>
      </c>
      <c r="F138" s="252" t="s">
        <v>566</v>
      </c>
      <c r="G138" s="250"/>
      <c r="H138" s="253">
        <v>187.2</v>
      </c>
      <c r="I138" s="254"/>
      <c r="J138" s="250"/>
      <c r="K138" s="250"/>
      <c r="L138" s="255"/>
      <c r="M138" s="256"/>
      <c r="N138" s="257"/>
      <c r="O138" s="257"/>
      <c r="P138" s="257"/>
      <c r="Q138" s="257"/>
      <c r="R138" s="257"/>
      <c r="S138" s="257"/>
      <c r="T138" s="25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9" t="s">
        <v>233</v>
      </c>
      <c r="AU138" s="259" t="s">
        <v>90</v>
      </c>
      <c r="AV138" s="13" t="s">
        <v>90</v>
      </c>
      <c r="AW138" s="13" t="s">
        <v>36</v>
      </c>
      <c r="AX138" s="13" t="s">
        <v>85</v>
      </c>
      <c r="AY138" s="259" t="s">
        <v>133</v>
      </c>
    </row>
    <row r="139" spans="1:65" s="2" customFormat="1" ht="37.8" customHeight="1">
      <c r="A139" s="36"/>
      <c r="B139" s="37"/>
      <c r="C139" s="222" t="s">
        <v>132</v>
      </c>
      <c r="D139" s="222" t="s">
        <v>136</v>
      </c>
      <c r="E139" s="223" t="s">
        <v>264</v>
      </c>
      <c r="F139" s="224" t="s">
        <v>265</v>
      </c>
      <c r="G139" s="225" t="s">
        <v>196</v>
      </c>
      <c r="H139" s="226">
        <v>35.165</v>
      </c>
      <c r="I139" s="227"/>
      <c r="J139" s="228">
        <f>ROUND(I139*H139,2)</f>
        <v>0</v>
      </c>
      <c r="K139" s="229"/>
      <c r="L139" s="42"/>
      <c r="M139" s="230" t="s">
        <v>1</v>
      </c>
      <c r="N139" s="231" t="s">
        <v>45</v>
      </c>
      <c r="O139" s="89"/>
      <c r="P139" s="232">
        <f>O139*H139</f>
        <v>0</v>
      </c>
      <c r="Q139" s="232">
        <v>0</v>
      </c>
      <c r="R139" s="232">
        <f>Q139*H139</f>
        <v>0</v>
      </c>
      <c r="S139" s="232">
        <v>0</v>
      </c>
      <c r="T139" s="233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34" t="s">
        <v>153</v>
      </c>
      <c r="AT139" s="234" t="s">
        <v>136</v>
      </c>
      <c r="AU139" s="234" t="s">
        <v>90</v>
      </c>
      <c r="AY139" s="15" t="s">
        <v>133</v>
      </c>
      <c r="BE139" s="235">
        <f>IF(N139="základní",J139,0)</f>
        <v>0</v>
      </c>
      <c r="BF139" s="235">
        <f>IF(N139="snížená",J139,0)</f>
        <v>0</v>
      </c>
      <c r="BG139" s="235">
        <f>IF(N139="zákl. přenesená",J139,0)</f>
        <v>0</v>
      </c>
      <c r="BH139" s="235">
        <f>IF(N139="sníž. přenesená",J139,0)</f>
        <v>0</v>
      </c>
      <c r="BI139" s="235">
        <f>IF(N139="nulová",J139,0)</f>
        <v>0</v>
      </c>
      <c r="BJ139" s="15" t="s">
        <v>85</v>
      </c>
      <c r="BK139" s="235">
        <f>ROUND(I139*H139,2)</f>
        <v>0</v>
      </c>
      <c r="BL139" s="15" t="s">
        <v>153</v>
      </c>
      <c r="BM139" s="234" t="s">
        <v>586</v>
      </c>
    </row>
    <row r="140" spans="1:51" s="13" customFormat="1" ht="12">
      <c r="A140" s="13"/>
      <c r="B140" s="249"/>
      <c r="C140" s="250"/>
      <c r="D140" s="236" t="s">
        <v>233</v>
      </c>
      <c r="E140" s="251" t="s">
        <v>1</v>
      </c>
      <c r="F140" s="252" t="s">
        <v>497</v>
      </c>
      <c r="G140" s="250"/>
      <c r="H140" s="253">
        <v>35.165</v>
      </c>
      <c r="I140" s="254"/>
      <c r="J140" s="250"/>
      <c r="K140" s="250"/>
      <c r="L140" s="255"/>
      <c r="M140" s="256"/>
      <c r="N140" s="257"/>
      <c r="O140" s="257"/>
      <c r="P140" s="257"/>
      <c r="Q140" s="257"/>
      <c r="R140" s="257"/>
      <c r="S140" s="257"/>
      <c r="T140" s="25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9" t="s">
        <v>233</v>
      </c>
      <c r="AU140" s="259" t="s">
        <v>90</v>
      </c>
      <c r="AV140" s="13" t="s">
        <v>90</v>
      </c>
      <c r="AW140" s="13" t="s">
        <v>36</v>
      </c>
      <c r="AX140" s="13" t="s">
        <v>85</v>
      </c>
      <c r="AY140" s="259" t="s">
        <v>133</v>
      </c>
    </row>
    <row r="141" spans="1:65" s="2" customFormat="1" ht="37.8" customHeight="1">
      <c r="A141" s="36"/>
      <c r="B141" s="37"/>
      <c r="C141" s="222" t="s">
        <v>162</v>
      </c>
      <c r="D141" s="222" t="s">
        <v>136</v>
      </c>
      <c r="E141" s="223" t="s">
        <v>268</v>
      </c>
      <c r="F141" s="224" t="s">
        <v>269</v>
      </c>
      <c r="G141" s="225" t="s">
        <v>196</v>
      </c>
      <c r="H141" s="226">
        <v>3551.665</v>
      </c>
      <c r="I141" s="227"/>
      <c r="J141" s="228">
        <f>ROUND(I141*H141,2)</f>
        <v>0</v>
      </c>
      <c r="K141" s="229"/>
      <c r="L141" s="42"/>
      <c r="M141" s="230" t="s">
        <v>1</v>
      </c>
      <c r="N141" s="231" t="s">
        <v>45</v>
      </c>
      <c r="O141" s="89"/>
      <c r="P141" s="232">
        <f>O141*H141</f>
        <v>0</v>
      </c>
      <c r="Q141" s="232">
        <v>0</v>
      </c>
      <c r="R141" s="232">
        <f>Q141*H141</f>
        <v>0</v>
      </c>
      <c r="S141" s="232">
        <v>0</v>
      </c>
      <c r="T141" s="233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34" t="s">
        <v>153</v>
      </c>
      <c r="AT141" s="234" t="s">
        <v>136</v>
      </c>
      <c r="AU141" s="234" t="s">
        <v>90</v>
      </c>
      <c r="AY141" s="15" t="s">
        <v>133</v>
      </c>
      <c r="BE141" s="235">
        <f>IF(N141="základní",J141,0)</f>
        <v>0</v>
      </c>
      <c r="BF141" s="235">
        <f>IF(N141="snížená",J141,0)</f>
        <v>0</v>
      </c>
      <c r="BG141" s="235">
        <f>IF(N141="zákl. přenesená",J141,0)</f>
        <v>0</v>
      </c>
      <c r="BH141" s="235">
        <f>IF(N141="sníž. přenesená",J141,0)</f>
        <v>0</v>
      </c>
      <c r="BI141" s="235">
        <f>IF(N141="nulová",J141,0)</f>
        <v>0</v>
      </c>
      <c r="BJ141" s="15" t="s">
        <v>85</v>
      </c>
      <c r="BK141" s="235">
        <f>ROUND(I141*H141,2)</f>
        <v>0</v>
      </c>
      <c r="BL141" s="15" t="s">
        <v>153</v>
      </c>
      <c r="BM141" s="234" t="s">
        <v>587</v>
      </c>
    </row>
    <row r="142" spans="1:51" s="13" customFormat="1" ht="12">
      <c r="A142" s="13"/>
      <c r="B142" s="249"/>
      <c r="C142" s="250"/>
      <c r="D142" s="236" t="s">
        <v>233</v>
      </c>
      <c r="E142" s="251" t="s">
        <v>1</v>
      </c>
      <c r="F142" s="252" t="s">
        <v>497</v>
      </c>
      <c r="G142" s="250"/>
      <c r="H142" s="253">
        <v>35.165</v>
      </c>
      <c r="I142" s="254"/>
      <c r="J142" s="250"/>
      <c r="K142" s="250"/>
      <c r="L142" s="255"/>
      <c r="M142" s="256"/>
      <c r="N142" s="257"/>
      <c r="O142" s="257"/>
      <c r="P142" s="257"/>
      <c r="Q142" s="257"/>
      <c r="R142" s="257"/>
      <c r="S142" s="257"/>
      <c r="T142" s="25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9" t="s">
        <v>233</v>
      </c>
      <c r="AU142" s="259" t="s">
        <v>90</v>
      </c>
      <c r="AV142" s="13" t="s">
        <v>90</v>
      </c>
      <c r="AW142" s="13" t="s">
        <v>36</v>
      </c>
      <c r="AX142" s="13" t="s">
        <v>85</v>
      </c>
      <c r="AY142" s="259" t="s">
        <v>133</v>
      </c>
    </row>
    <row r="143" spans="1:51" s="13" customFormat="1" ht="12">
      <c r="A143" s="13"/>
      <c r="B143" s="249"/>
      <c r="C143" s="250"/>
      <c r="D143" s="236" t="s">
        <v>233</v>
      </c>
      <c r="E143" s="250"/>
      <c r="F143" s="252" t="s">
        <v>588</v>
      </c>
      <c r="G143" s="250"/>
      <c r="H143" s="253">
        <v>3551.665</v>
      </c>
      <c r="I143" s="254"/>
      <c r="J143" s="250"/>
      <c r="K143" s="250"/>
      <c r="L143" s="255"/>
      <c r="M143" s="256"/>
      <c r="N143" s="257"/>
      <c r="O143" s="257"/>
      <c r="P143" s="257"/>
      <c r="Q143" s="257"/>
      <c r="R143" s="257"/>
      <c r="S143" s="257"/>
      <c r="T143" s="25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9" t="s">
        <v>233</v>
      </c>
      <c r="AU143" s="259" t="s">
        <v>90</v>
      </c>
      <c r="AV143" s="13" t="s">
        <v>90</v>
      </c>
      <c r="AW143" s="13" t="s">
        <v>4</v>
      </c>
      <c r="AX143" s="13" t="s">
        <v>85</v>
      </c>
      <c r="AY143" s="259" t="s">
        <v>133</v>
      </c>
    </row>
    <row r="144" spans="1:65" s="2" customFormat="1" ht="16.5" customHeight="1">
      <c r="A144" s="36"/>
      <c r="B144" s="37"/>
      <c r="C144" s="222" t="s">
        <v>169</v>
      </c>
      <c r="D144" s="222" t="s">
        <v>136</v>
      </c>
      <c r="E144" s="223" t="s">
        <v>277</v>
      </c>
      <c r="F144" s="224" t="s">
        <v>278</v>
      </c>
      <c r="G144" s="225" t="s">
        <v>196</v>
      </c>
      <c r="H144" s="226">
        <v>35.165</v>
      </c>
      <c r="I144" s="227"/>
      <c r="J144" s="228">
        <f>ROUND(I144*H144,2)</f>
        <v>0</v>
      </c>
      <c r="K144" s="229"/>
      <c r="L144" s="42"/>
      <c r="M144" s="230" t="s">
        <v>1</v>
      </c>
      <c r="N144" s="231" t="s">
        <v>45</v>
      </c>
      <c r="O144" s="89"/>
      <c r="P144" s="232">
        <f>O144*H144</f>
        <v>0</v>
      </c>
      <c r="Q144" s="232">
        <v>0</v>
      </c>
      <c r="R144" s="232">
        <f>Q144*H144</f>
        <v>0</v>
      </c>
      <c r="S144" s="232">
        <v>0</v>
      </c>
      <c r="T144" s="233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34" t="s">
        <v>153</v>
      </c>
      <c r="AT144" s="234" t="s">
        <v>136</v>
      </c>
      <c r="AU144" s="234" t="s">
        <v>90</v>
      </c>
      <c r="AY144" s="15" t="s">
        <v>133</v>
      </c>
      <c r="BE144" s="235">
        <f>IF(N144="základní",J144,0)</f>
        <v>0</v>
      </c>
      <c r="BF144" s="235">
        <f>IF(N144="snížená",J144,0)</f>
        <v>0</v>
      </c>
      <c r="BG144" s="235">
        <f>IF(N144="zákl. přenesená",J144,0)</f>
        <v>0</v>
      </c>
      <c r="BH144" s="235">
        <f>IF(N144="sníž. přenesená",J144,0)</f>
        <v>0</v>
      </c>
      <c r="BI144" s="235">
        <f>IF(N144="nulová",J144,0)</f>
        <v>0</v>
      </c>
      <c r="BJ144" s="15" t="s">
        <v>85</v>
      </c>
      <c r="BK144" s="235">
        <f>ROUND(I144*H144,2)</f>
        <v>0</v>
      </c>
      <c r="BL144" s="15" t="s">
        <v>153</v>
      </c>
      <c r="BM144" s="234" t="s">
        <v>589</v>
      </c>
    </row>
    <row r="145" spans="1:51" s="13" customFormat="1" ht="12">
      <c r="A145" s="13"/>
      <c r="B145" s="249"/>
      <c r="C145" s="250"/>
      <c r="D145" s="236" t="s">
        <v>233</v>
      </c>
      <c r="E145" s="251" t="s">
        <v>1</v>
      </c>
      <c r="F145" s="252" t="s">
        <v>497</v>
      </c>
      <c r="G145" s="250"/>
      <c r="H145" s="253">
        <v>35.165</v>
      </c>
      <c r="I145" s="254"/>
      <c r="J145" s="250"/>
      <c r="K145" s="250"/>
      <c r="L145" s="255"/>
      <c r="M145" s="256"/>
      <c r="N145" s="257"/>
      <c r="O145" s="257"/>
      <c r="P145" s="257"/>
      <c r="Q145" s="257"/>
      <c r="R145" s="257"/>
      <c r="S145" s="257"/>
      <c r="T145" s="25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9" t="s">
        <v>233</v>
      </c>
      <c r="AU145" s="259" t="s">
        <v>90</v>
      </c>
      <c r="AV145" s="13" t="s">
        <v>90</v>
      </c>
      <c r="AW145" s="13" t="s">
        <v>36</v>
      </c>
      <c r="AX145" s="13" t="s">
        <v>85</v>
      </c>
      <c r="AY145" s="259" t="s">
        <v>133</v>
      </c>
    </row>
    <row r="146" spans="1:65" s="2" customFormat="1" ht="24.15" customHeight="1">
      <c r="A146" s="36"/>
      <c r="B146" s="37"/>
      <c r="C146" s="222" t="s">
        <v>255</v>
      </c>
      <c r="D146" s="222" t="s">
        <v>136</v>
      </c>
      <c r="E146" s="223" t="s">
        <v>590</v>
      </c>
      <c r="F146" s="224" t="s">
        <v>591</v>
      </c>
      <c r="G146" s="225" t="s">
        <v>196</v>
      </c>
      <c r="H146" s="226">
        <v>22.68</v>
      </c>
      <c r="I146" s="227"/>
      <c r="J146" s="228">
        <f>ROUND(I146*H146,2)</f>
        <v>0</v>
      </c>
      <c r="K146" s="229"/>
      <c r="L146" s="42"/>
      <c r="M146" s="230" t="s">
        <v>1</v>
      </c>
      <c r="N146" s="231" t="s">
        <v>45</v>
      </c>
      <c r="O146" s="89"/>
      <c r="P146" s="232">
        <f>O146*H146</f>
        <v>0</v>
      </c>
      <c r="Q146" s="232">
        <v>0</v>
      </c>
      <c r="R146" s="232">
        <f>Q146*H146</f>
        <v>0</v>
      </c>
      <c r="S146" s="232">
        <v>0</v>
      </c>
      <c r="T146" s="233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34" t="s">
        <v>153</v>
      </c>
      <c r="AT146" s="234" t="s">
        <v>136</v>
      </c>
      <c r="AU146" s="234" t="s">
        <v>90</v>
      </c>
      <c r="AY146" s="15" t="s">
        <v>133</v>
      </c>
      <c r="BE146" s="235">
        <f>IF(N146="základní",J146,0)</f>
        <v>0</v>
      </c>
      <c r="BF146" s="235">
        <f>IF(N146="snížená",J146,0)</f>
        <v>0</v>
      </c>
      <c r="BG146" s="235">
        <f>IF(N146="zákl. přenesená",J146,0)</f>
        <v>0</v>
      </c>
      <c r="BH146" s="235">
        <f>IF(N146="sníž. přenesená",J146,0)</f>
        <v>0</v>
      </c>
      <c r="BI146" s="235">
        <f>IF(N146="nulová",J146,0)</f>
        <v>0</v>
      </c>
      <c r="BJ146" s="15" t="s">
        <v>85</v>
      </c>
      <c r="BK146" s="235">
        <f>ROUND(I146*H146,2)</f>
        <v>0</v>
      </c>
      <c r="BL146" s="15" t="s">
        <v>153</v>
      </c>
      <c r="BM146" s="234" t="s">
        <v>592</v>
      </c>
    </row>
    <row r="147" spans="1:51" s="13" customFormat="1" ht="12">
      <c r="A147" s="13"/>
      <c r="B147" s="249"/>
      <c r="C147" s="250"/>
      <c r="D147" s="236" t="s">
        <v>233</v>
      </c>
      <c r="E147" s="251" t="s">
        <v>1</v>
      </c>
      <c r="F147" s="252" t="s">
        <v>593</v>
      </c>
      <c r="G147" s="250"/>
      <c r="H147" s="253">
        <v>22.68</v>
      </c>
      <c r="I147" s="254"/>
      <c r="J147" s="250"/>
      <c r="K147" s="250"/>
      <c r="L147" s="255"/>
      <c r="M147" s="256"/>
      <c r="N147" s="257"/>
      <c r="O147" s="257"/>
      <c r="P147" s="257"/>
      <c r="Q147" s="257"/>
      <c r="R147" s="257"/>
      <c r="S147" s="257"/>
      <c r="T147" s="25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9" t="s">
        <v>233</v>
      </c>
      <c r="AU147" s="259" t="s">
        <v>90</v>
      </c>
      <c r="AV147" s="13" t="s">
        <v>90</v>
      </c>
      <c r="AW147" s="13" t="s">
        <v>36</v>
      </c>
      <c r="AX147" s="13" t="s">
        <v>85</v>
      </c>
      <c r="AY147" s="259" t="s">
        <v>133</v>
      </c>
    </row>
    <row r="148" spans="1:65" s="2" customFormat="1" ht="16.5" customHeight="1">
      <c r="A148" s="36"/>
      <c r="B148" s="37"/>
      <c r="C148" s="260" t="s">
        <v>259</v>
      </c>
      <c r="D148" s="260" t="s">
        <v>284</v>
      </c>
      <c r="E148" s="261" t="s">
        <v>594</v>
      </c>
      <c r="F148" s="262" t="s">
        <v>595</v>
      </c>
      <c r="G148" s="263" t="s">
        <v>287</v>
      </c>
      <c r="H148" s="264">
        <v>8.408</v>
      </c>
      <c r="I148" s="265"/>
      <c r="J148" s="266">
        <f>ROUND(I148*H148,2)</f>
        <v>0</v>
      </c>
      <c r="K148" s="267"/>
      <c r="L148" s="268"/>
      <c r="M148" s="269" t="s">
        <v>1</v>
      </c>
      <c r="N148" s="270" t="s">
        <v>45</v>
      </c>
      <c r="O148" s="89"/>
      <c r="P148" s="232">
        <f>O148*H148</f>
        <v>0</v>
      </c>
      <c r="Q148" s="232">
        <v>1</v>
      </c>
      <c r="R148" s="232">
        <f>Q148*H148</f>
        <v>8.408</v>
      </c>
      <c r="S148" s="232">
        <v>0</v>
      </c>
      <c r="T148" s="233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34" t="s">
        <v>255</v>
      </c>
      <c r="AT148" s="234" t="s">
        <v>284</v>
      </c>
      <c r="AU148" s="234" t="s">
        <v>90</v>
      </c>
      <c r="AY148" s="15" t="s">
        <v>133</v>
      </c>
      <c r="BE148" s="235">
        <f>IF(N148="základní",J148,0)</f>
        <v>0</v>
      </c>
      <c r="BF148" s="235">
        <f>IF(N148="snížená",J148,0)</f>
        <v>0</v>
      </c>
      <c r="BG148" s="235">
        <f>IF(N148="zákl. přenesená",J148,0)</f>
        <v>0</v>
      </c>
      <c r="BH148" s="235">
        <f>IF(N148="sníž. přenesená",J148,0)</f>
        <v>0</v>
      </c>
      <c r="BI148" s="235">
        <f>IF(N148="nulová",J148,0)</f>
        <v>0</v>
      </c>
      <c r="BJ148" s="15" t="s">
        <v>85</v>
      </c>
      <c r="BK148" s="235">
        <f>ROUND(I148*H148,2)</f>
        <v>0</v>
      </c>
      <c r="BL148" s="15" t="s">
        <v>153</v>
      </c>
      <c r="BM148" s="234" t="s">
        <v>596</v>
      </c>
    </row>
    <row r="149" spans="1:51" s="13" customFormat="1" ht="12">
      <c r="A149" s="13"/>
      <c r="B149" s="249"/>
      <c r="C149" s="250"/>
      <c r="D149" s="236" t="s">
        <v>233</v>
      </c>
      <c r="E149" s="251" t="s">
        <v>1</v>
      </c>
      <c r="F149" s="252" t="s">
        <v>597</v>
      </c>
      <c r="G149" s="250"/>
      <c r="H149" s="253">
        <v>8.408</v>
      </c>
      <c r="I149" s="254"/>
      <c r="J149" s="250"/>
      <c r="K149" s="250"/>
      <c r="L149" s="255"/>
      <c r="M149" s="256"/>
      <c r="N149" s="257"/>
      <c r="O149" s="257"/>
      <c r="P149" s="257"/>
      <c r="Q149" s="257"/>
      <c r="R149" s="257"/>
      <c r="S149" s="257"/>
      <c r="T149" s="25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9" t="s">
        <v>233</v>
      </c>
      <c r="AU149" s="259" t="s">
        <v>90</v>
      </c>
      <c r="AV149" s="13" t="s">
        <v>90</v>
      </c>
      <c r="AW149" s="13" t="s">
        <v>36</v>
      </c>
      <c r="AX149" s="13" t="s">
        <v>85</v>
      </c>
      <c r="AY149" s="259" t="s">
        <v>133</v>
      </c>
    </row>
    <row r="150" spans="1:65" s="2" customFormat="1" ht="24.15" customHeight="1">
      <c r="A150" s="36"/>
      <c r="B150" s="37"/>
      <c r="C150" s="222" t="s">
        <v>263</v>
      </c>
      <c r="D150" s="222" t="s">
        <v>136</v>
      </c>
      <c r="E150" s="223" t="s">
        <v>509</v>
      </c>
      <c r="F150" s="224" t="s">
        <v>510</v>
      </c>
      <c r="G150" s="225" t="s">
        <v>196</v>
      </c>
      <c r="H150" s="226">
        <v>58.968</v>
      </c>
      <c r="I150" s="227"/>
      <c r="J150" s="228">
        <f>ROUND(I150*H150,2)</f>
        <v>0</v>
      </c>
      <c r="K150" s="229"/>
      <c r="L150" s="42"/>
      <c r="M150" s="230" t="s">
        <v>1</v>
      </c>
      <c r="N150" s="231" t="s">
        <v>45</v>
      </c>
      <c r="O150" s="89"/>
      <c r="P150" s="232">
        <f>O150*H150</f>
        <v>0</v>
      </c>
      <c r="Q150" s="232">
        <v>0</v>
      </c>
      <c r="R150" s="232">
        <f>Q150*H150</f>
        <v>0</v>
      </c>
      <c r="S150" s="232">
        <v>0</v>
      </c>
      <c r="T150" s="233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34" t="s">
        <v>153</v>
      </c>
      <c r="AT150" s="234" t="s">
        <v>136</v>
      </c>
      <c r="AU150" s="234" t="s">
        <v>90</v>
      </c>
      <c r="AY150" s="15" t="s">
        <v>133</v>
      </c>
      <c r="BE150" s="235">
        <f>IF(N150="základní",J150,0)</f>
        <v>0</v>
      </c>
      <c r="BF150" s="235">
        <f>IF(N150="snížená",J150,0)</f>
        <v>0</v>
      </c>
      <c r="BG150" s="235">
        <f>IF(N150="zákl. přenesená",J150,0)</f>
        <v>0</v>
      </c>
      <c r="BH150" s="235">
        <f>IF(N150="sníž. přenesená",J150,0)</f>
        <v>0</v>
      </c>
      <c r="BI150" s="235">
        <f>IF(N150="nulová",J150,0)</f>
        <v>0</v>
      </c>
      <c r="BJ150" s="15" t="s">
        <v>85</v>
      </c>
      <c r="BK150" s="235">
        <f>ROUND(I150*H150,2)</f>
        <v>0</v>
      </c>
      <c r="BL150" s="15" t="s">
        <v>153</v>
      </c>
      <c r="BM150" s="234" t="s">
        <v>598</v>
      </c>
    </row>
    <row r="151" spans="1:51" s="13" customFormat="1" ht="12">
      <c r="A151" s="13"/>
      <c r="B151" s="249"/>
      <c r="C151" s="250"/>
      <c r="D151" s="236" t="s">
        <v>233</v>
      </c>
      <c r="E151" s="251" t="s">
        <v>1</v>
      </c>
      <c r="F151" s="252" t="s">
        <v>194</v>
      </c>
      <c r="G151" s="250"/>
      <c r="H151" s="253">
        <v>58.968</v>
      </c>
      <c r="I151" s="254"/>
      <c r="J151" s="250"/>
      <c r="K151" s="250"/>
      <c r="L151" s="255"/>
      <c r="M151" s="256"/>
      <c r="N151" s="257"/>
      <c r="O151" s="257"/>
      <c r="P151" s="257"/>
      <c r="Q151" s="257"/>
      <c r="R151" s="257"/>
      <c r="S151" s="257"/>
      <c r="T151" s="25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9" t="s">
        <v>233</v>
      </c>
      <c r="AU151" s="259" t="s">
        <v>90</v>
      </c>
      <c r="AV151" s="13" t="s">
        <v>90</v>
      </c>
      <c r="AW151" s="13" t="s">
        <v>36</v>
      </c>
      <c r="AX151" s="13" t="s">
        <v>85</v>
      </c>
      <c r="AY151" s="259" t="s">
        <v>133</v>
      </c>
    </row>
    <row r="152" spans="1:65" s="2" customFormat="1" ht="16.5" customHeight="1">
      <c r="A152" s="36"/>
      <c r="B152" s="37"/>
      <c r="C152" s="260" t="s">
        <v>267</v>
      </c>
      <c r="D152" s="260" t="s">
        <v>284</v>
      </c>
      <c r="E152" s="261" t="s">
        <v>512</v>
      </c>
      <c r="F152" s="262" t="s">
        <v>513</v>
      </c>
      <c r="G152" s="263" t="s">
        <v>287</v>
      </c>
      <c r="H152" s="264">
        <v>117.936</v>
      </c>
      <c r="I152" s="265"/>
      <c r="J152" s="266">
        <f>ROUND(I152*H152,2)</f>
        <v>0</v>
      </c>
      <c r="K152" s="267"/>
      <c r="L152" s="268"/>
      <c r="M152" s="269" t="s">
        <v>1</v>
      </c>
      <c r="N152" s="270" t="s">
        <v>45</v>
      </c>
      <c r="O152" s="89"/>
      <c r="P152" s="232">
        <f>O152*H152</f>
        <v>0</v>
      </c>
      <c r="Q152" s="232">
        <v>1</v>
      </c>
      <c r="R152" s="232">
        <f>Q152*H152</f>
        <v>117.936</v>
      </c>
      <c r="S152" s="232">
        <v>0</v>
      </c>
      <c r="T152" s="233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34" t="s">
        <v>255</v>
      </c>
      <c r="AT152" s="234" t="s">
        <v>284</v>
      </c>
      <c r="AU152" s="234" t="s">
        <v>90</v>
      </c>
      <c r="AY152" s="15" t="s">
        <v>133</v>
      </c>
      <c r="BE152" s="235">
        <f>IF(N152="základní",J152,0)</f>
        <v>0</v>
      </c>
      <c r="BF152" s="235">
        <f>IF(N152="snížená",J152,0)</f>
        <v>0</v>
      </c>
      <c r="BG152" s="235">
        <f>IF(N152="zákl. přenesená",J152,0)</f>
        <v>0</v>
      </c>
      <c r="BH152" s="235">
        <f>IF(N152="sníž. přenesená",J152,0)</f>
        <v>0</v>
      </c>
      <c r="BI152" s="235">
        <f>IF(N152="nulová",J152,0)</f>
        <v>0</v>
      </c>
      <c r="BJ152" s="15" t="s">
        <v>85</v>
      </c>
      <c r="BK152" s="235">
        <f>ROUND(I152*H152,2)</f>
        <v>0</v>
      </c>
      <c r="BL152" s="15" t="s">
        <v>153</v>
      </c>
      <c r="BM152" s="234" t="s">
        <v>599</v>
      </c>
    </row>
    <row r="153" spans="1:51" s="13" customFormat="1" ht="12">
      <c r="A153" s="13"/>
      <c r="B153" s="249"/>
      <c r="C153" s="250"/>
      <c r="D153" s="236" t="s">
        <v>233</v>
      </c>
      <c r="E153" s="250"/>
      <c r="F153" s="252" t="s">
        <v>600</v>
      </c>
      <c r="G153" s="250"/>
      <c r="H153" s="253">
        <v>117.936</v>
      </c>
      <c r="I153" s="254"/>
      <c r="J153" s="250"/>
      <c r="K153" s="250"/>
      <c r="L153" s="255"/>
      <c r="M153" s="256"/>
      <c r="N153" s="257"/>
      <c r="O153" s="257"/>
      <c r="P153" s="257"/>
      <c r="Q153" s="257"/>
      <c r="R153" s="257"/>
      <c r="S153" s="257"/>
      <c r="T153" s="25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9" t="s">
        <v>233</v>
      </c>
      <c r="AU153" s="259" t="s">
        <v>90</v>
      </c>
      <c r="AV153" s="13" t="s">
        <v>90</v>
      </c>
      <c r="AW153" s="13" t="s">
        <v>4</v>
      </c>
      <c r="AX153" s="13" t="s">
        <v>85</v>
      </c>
      <c r="AY153" s="259" t="s">
        <v>133</v>
      </c>
    </row>
    <row r="154" spans="1:63" s="12" customFormat="1" ht="22.8" customHeight="1">
      <c r="A154" s="12"/>
      <c r="B154" s="206"/>
      <c r="C154" s="207"/>
      <c r="D154" s="208" t="s">
        <v>79</v>
      </c>
      <c r="E154" s="220" t="s">
        <v>153</v>
      </c>
      <c r="F154" s="220" t="s">
        <v>330</v>
      </c>
      <c r="G154" s="207"/>
      <c r="H154" s="207"/>
      <c r="I154" s="210"/>
      <c r="J154" s="221">
        <f>BK154</f>
        <v>0</v>
      </c>
      <c r="K154" s="207"/>
      <c r="L154" s="212"/>
      <c r="M154" s="213"/>
      <c r="N154" s="214"/>
      <c r="O154" s="214"/>
      <c r="P154" s="215">
        <f>SUM(P155:P156)</f>
        <v>0</v>
      </c>
      <c r="Q154" s="214"/>
      <c r="R154" s="215">
        <f>SUM(R155:R156)</f>
        <v>0</v>
      </c>
      <c r="S154" s="214"/>
      <c r="T154" s="216">
        <f>SUM(T155:T156)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7" t="s">
        <v>85</v>
      </c>
      <c r="AT154" s="218" t="s">
        <v>79</v>
      </c>
      <c r="AU154" s="218" t="s">
        <v>85</v>
      </c>
      <c r="AY154" s="217" t="s">
        <v>133</v>
      </c>
      <c r="BK154" s="219">
        <f>SUM(BK155:BK156)</f>
        <v>0</v>
      </c>
    </row>
    <row r="155" spans="1:65" s="2" customFormat="1" ht="16.5" customHeight="1">
      <c r="A155" s="36"/>
      <c r="B155" s="37"/>
      <c r="C155" s="222" t="s">
        <v>272</v>
      </c>
      <c r="D155" s="222" t="s">
        <v>136</v>
      </c>
      <c r="E155" s="223" t="s">
        <v>516</v>
      </c>
      <c r="F155" s="224" t="s">
        <v>517</v>
      </c>
      <c r="G155" s="225" t="s">
        <v>196</v>
      </c>
      <c r="H155" s="226">
        <v>5.616</v>
      </c>
      <c r="I155" s="227"/>
      <c r="J155" s="228">
        <f>ROUND(I155*H155,2)</f>
        <v>0</v>
      </c>
      <c r="K155" s="229"/>
      <c r="L155" s="42"/>
      <c r="M155" s="230" t="s">
        <v>1</v>
      </c>
      <c r="N155" s="231" t="s">
        <v>45</v>
      </c>
      <c r="O155" s="89"/>
      <c r="P155" s="232">
        <f>O155*H155</f>
        <v>0</v>
      </c>
      <c r="Q155" s="232">
        <v>0</v>
      </c>
      <c r="R155" s="232">
        <f>Q155*H155</f>
        <v>0</v>
      </c>
      <c r="S155" s="232">
        <v>0</v>
      </c>
      <c r="T155" s="233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34" t="s">
        <v>153</v>
      </c>
      <c r="AT155" s="234" t="s">
        <v>136</v>
      </c>
      <c r="AU155" s="234" t="s">
        <v>90</v>
      </c>
      <c r="AY155" s="15" t="s">
        <v>133</v>
      </c>
      <c r="BE155" s="235">
        <f>IF(N155="základní",J155,0)</f>
        <v>0</v>
      </c>
      <c r="BF155" s="235">
        <f>IF(N155="snížená",J155,0)</f>
        <v>0</v>
      </c>
      <c r="BG155" s="235">
        <f>IF(N155="zákl. přenesená",J155,0)</f>
        <v>0</v>
      </c>
      <c r="BH155" s="235">
        <f>IF(N155="sníž. přenesená",J155,0)</f>
        <v>0</v>
      </c>
      <c r="BI155" s="235">
        <f>IF(N155="nulová",J155,0)</f>
        <v>0</v>
      </c>
      <c r="BJ155" s="15" t="s">
        <v>85</v>
      </c>
      <c r="BK155" s="235">
        <f>ROUND(I155*H155,2)</f>
        <v>0</v>
      </c>
      <c r="BL155" s="15" t="s">
        <v>153</v>
      </c>
      <c r="BM155" s="234" t="s">
        <v>601</v>
      </c>
    </row>
    <row r="156" spans="1:51" s="13" customFormat="1" ht="12">
      <c r="A156" s="13"/>
      <c r="B156" s="249"/>
      <c r="C156" s="250"/>
      <c r="D156" s="236" t="s">
        <v>233</v>
      </c>
      <c r="E156" s="251" t="s">
        <v>1</v>
      </c>
      <c r="F156" s="252" t="s">
        <v>489</v>
      </c>
      <c r="G156" s="250"/>
      <c r="H156" s="253">
        <v>5.616</v>
      </c>
      <c r="I156" s="254"/>
      <c r="J156" s="250"/>
      <c r="K156" s="250"/>
      <c r="L156" s="255"/>
      <c r="M156" s="256"/>
      <c r="N156" s="257"/>
      <c r="O156" s="257"/>
      <c r="P156" s="257"/>
      <c r="Q156" s="257"/>
      <c r="R156" s="257"/>
      <c r="S156" s="257"/>
      <c r="T156" s="25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9" t="s">
        <v>233</v>
      </c>
      <c r="AU156" s="259" t="s">
        <v>90</v>
      </c>
      <c r="AV156" s="13" t="s">
        <v>90</v>
      </c>
      <c r="AW156" s="13" t="s">
        <v>36</v>
      </c>
      <c r="AX156" s="13" t="s">
        <v>85</v>
      </c>
      <c r="AY156" s="259" t="s">
        <v>133</v>
      </c>
    </row>
    <row r="157" spans="1:63" s="12" customFormat="1" ht="22.8" customHeight="1">
      <c r="A157" s="12"/>
      <c r="B157" s="206"/>
      <c r="C157" s="207"/>
      <c r="D157" s="208" t="s">
        <v>79</v>
      </c>
      <c r="E157" s="220" t="s">
        <v>132</v>
      </c>
      <c r="F157" s="220" t="s">
        <v>336</v>
      </c>
      <c r="G157" s="207"/>
      <c r="H157" s="207"/>
      <c r="I157" s="210"/>
      <c r="J157" s="221">
        <f>BK157</f>
        <v>0</v>
      </c>
      <c r="K157" s="207"/>
      <c r="L157" s="212"/>
      <c r="M157" s="213"/>
      <c r="N157" s="214"/>
      <c r="O157" s="214"/>
      <c r="P157" s="215">
        <f>SUM(P158:P163)</f>
        <v>0</v>
      </c>
      <c r="Q157" s="214"/>
      <c r="R157" s="215">
        <f>SUM(R158:R163)</f>
        <v>5.220000000000001</v>
      </c>
      <c r="S157" s="214"/>
      <c r="T157" s="216">
        <f>SUM(T158:T163)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7" t="s">
        <v>85</v>
      </c>
      <c r="AT157" s="218" t="s">
        <v>79</v>
      </c>
      <c r="AU157" s="218" t="s">
        <v>85</v>
      </c>
      <c r="AY157" s="217" t="s">
        <v>133</v>
      </c>
      <c r="BK157" s="219">
        <f>SUM(BK158:BK163)</f>
        <v>0</v>
      </c>
    </row>
    <row r="158" spans="1:65" s="2" customFormat="1" ht="24.15" customHeight="1">
      <c r="A158" s="36"/>
      <c r="B158" s="37"/>
      <c r="C158" s="222" t="s">
        <v>276</v>
      </c>
      <c r="D158" s="222" t="s">
        <v>136</v>
      </c>
      <c r="E158" s="223" t="s">
        <v>602</v>
      </c>
      <c r="F158" s="224" t="s">
        <v>603</v>
      </c>
      <c r="G158" s="225" t="s">
        <v>175</v>
      </c>
      <c r="H158" s="226">
        <v>7.2</v>
      </c>
      <c r="I158" s="227"/>
      <c r="J158" s="228">
        <f>ROUND(I158*H158,2)</f>
        <v>0</v>
      </c>
      <c r="K158" s="229"/>
      <c r="L158" s="42"/>
      <c r="M158" s="230" t="s">
        <v>1</v>
      </c>
      <c r="N158" s="231" t="s">
        <v>45</v>
      </c>
      <c r="O158" s="89"/>
      <c r="P158" s="232">
        <f>O158*H158</f>
        <v>0</v>
      </c>
      <c r="Q158" s="232">
        <v>0</v>
      </c>
      <c r="R158" s="232">
        <f>Q158*H158</f>
        <v>0</v>
      </c>
      <c r="S158" s="232">
        <v>0</v>
      </c>
      <c r="T158" s="233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34" t="s">
        <v>153</v>
      </c>
      <c r="AT158" s="234" t="s">
        <v>136</v>
      </c>
      <c r="AU158" s="234" t="s">
        <v>90</v>
      </c>
      <c r="AY158" s="15" t="s">
        <v>133</v>
      </c>
      <c r="BE158" s="235">
        <f>IF(N158="základní",J158,0)</f>
        <v>0</v>
      </c>
      <c r="BF158" s="235">
        <f>IF(N158="snížená",J158,0)</f>
        <v>0</v>
      </c>
      <c r="BG158" s="235">
        <f>IF(N158="zákl. přenesená",J158,0)</f>
        <v>0</v>
      </c>
      <c r="BH158" s="235">
        <f>IF(N158="sníž. přenesená",J158,0)</f>
        <v>0</v>
      </c>
      <c r="BI158" s="235">
        <f>IF(N158="nulová",J158,0)</f>
        <v>0</v>
      </c>
      <c r="BJ158" s="15" t="s">
        <v>85</v>
      </c>
      <c r="BK158" s="235">
        <f>ROUND(I158*H158,2)</f>
        <v>0</v>
      </c>
      <c r="BL158" s="15" t="s">
        <v>153</v>
      </c>
      <c r="BM158" s="234" t="s">
        <v>604</v>
      </c>
    </row>
    <row r="159" spans="1:51" s="13" customFormat="1" ht="12">
      <c r="A159" s="13"/>
      <c r="B159" s="249"/>
      <c r="C159" s="250"/>
      <c r="D159" s="236" t="s">
        <v>233</v>
      </c>
      <c r="E159" s="251" t="s">
        <v>1</v>
      </c>
      <c r="F159" s="252" t="s">
        <v>559</v>
      </c>
      <c r="G159" s="250"/>
      <c r="H159" s="253">
        <v>7.2</v>
      </c>
      <c r="I159" s="254"/>
      <c r="J159" s="250"/>
      <c r="K159" s="250"/>
      <c r="L159" s="255"/>
      <c r="M159" s="256"/>
      <c r="N159" s="257"/>
      <c r="O159" s="257"/>
      <c r="P159" s="257"/>
      <c r="Q159" s="257"/>
      <c r="R159" s="257"/>
      <c r="S159" s="257"/>
      <c r="T159" s="25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9" t="s">
        <v>233</v>
      </c>
      <c r="AU159" s="259" t="s">
        <v>90</v>
      </c>
      <c r="AV159" s="13" t="s">
        <v>90</v>
      </c>
      <c r="AW159" s="13" t="s">
        <v>36</v>
      </c>
      <c r="AX159" s="13" t="s">
        <v>85</v>
      </c>
      <c r="AY159" s="259" t="s">
        <v>133</v>
      </c>
    </row>
    <row r="160" spans="1:65" s="2" customFormat="1" ht="24.15" customHeight="1">
      <c r="A160" s="36"/>
      <c r="B160" s="37"/>
      <c r="C160" s="222" t="s">
        <v>280</v>
      </c>
      <c r="D160" s="222" t="s">
        <v>136</v>
      </c>
      <c r="E160" s="223" t="s">
        <v>605</v>
      </c>
      <c r="F160" s="224" t="s">
        <v>606</v>
      </c>
      <c r="G160" s="225" t="s">
        <v>175</v>
      </c>
      <c r="H160" s="226">
        <v>7.2</v>
      </c>
      <c r="I160" s="227"/>
      <c r="J160" s="228">
        <f>ROUND(I160*H160,2)</f>
        <v>0</v>
      </c>
      <c r="K160" s="229"/>
      <c r="L160" s="42"/>
      <c r="M160" s="230" t="s">
        <v>1</v>
      </c>
      <c r="N160" s="231" t="s">
        <v>45</v>
      </c>
      <c r="O160" s="89"/>
      <c r="P160" s="232">
        <f>O160*H160</f>
        <v>0</v>
      </c>
      <c r="Q160" s="232">
        <v>0.345</v>
      </c>
      <c r="R160" s="232">
        <f>Q160*H160</f>
        <v>2.484</v>
      </c>
      <c r="S160" s="232">
        <v>0</v>
      </c>
      <c r="T160" s="233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34" t="s">
        <v>153</v>
      </c>
      <c r="AT160" s="234" t="s">
        <v>136</v>
      </c>
      <c r="AU160" s="234" t="s">
        <v>90</v>
      </c>
      <c r="AY160" s="15" t="s">
        <v>133</v>
      </c>
      <c r="BE160" s="235">
        <f>IF(N160="základní",J160,0)</f>
        <v>0</v>
      </c>
      <c r="BF160" s="235">
        <f>IF(N160="snížená",J160,0)</f>
        <v>0</v>
      </c>
      <c r="BG160" s="235">
        <f>IF(N160="zákl. přenesená",J160,0)</f>
        <v>0</v>
      </c>
      <c r="BH160" s="235">
        <f>IF(N160="sníž. přenesená",J160,0)</f>
        <v>0</v>
      </c>
      <c r="BI160" s="235">
        <f>IF(N160="nulová",J160,0)</f>
        <v>0</v>
      </c>
      <c r="BJ160" s="15" t="s">
        <v>85</v>
      </c>
      <c r="BK160" s="235">
        <f>ROUND(I160*H160,2)</f>
        <v>0</v>
      </c>
      <c r="BL160" s="15" t="s">
        <v>153</v>
      </c>
      <c r="BM160" s="234" t="s">
        <v>607</v>
      </c>
    </row>
    <row r="161" spans="1:51" s="13" customFormat="1" ht="12">
      <c r="A161" s="13"/>
      <c r="B161" s="249"/>
      <c r="C161" s="250"/>
      <c r="D161" s="236" t="s">
        <v>233</v>
      </c>
      <c r="E161" s="251" t="s">
        <v>1</v>
      </c>
      <c r="F161" s="252" t="s">
        <v>559</v>
      </c>
      <c r="G161" s="250"/>
      <c r="H161" s="253">
        <v>7.2</v>
      </c>
      <c r="I161" s="254"/>
      <c r="J161" s="250"/>
      <c r="K161" s="250"/>
      <c r="L161" s="255"/>
      <c r="M161" s="256"/>
      <c r="N161" s="257"/>
      <c r="O161" s="257"/>
      <c r="P161" s="257"/>
      <c r="Q161" s="257"/>
      <c r="R161" s="257"/>
      <c r="S161" s="257"/>
      <c r="T161" s="25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9" t="s">
        <v>233</v>
      </c>
      <c r="AU161" s="259" t="s">
        <v>90</v>
      </c>
      <c r="AV161" s="13" t="s">
        <v>90</v>
      </c>
      <c r="AW161" s="13" t="s">
        <v>36</v>
      </c>
      <c r="AX161" s="13" t="s">
        <v>85</v>
      </c>
      <c r="AY161" s="259" t="s">
        <v>133</v>
      </c>
    </row>
    <row r="162" spans="1:65" s="2" customFormat="1" ht="37.8" customHeight="1">
      <c r="A162" s="36"/>
      <c r="B162" s="37"/>
      <c r="C162" s="222" t="s">
        <v>8</v>
      </c>
      <c r="D162" s="222" t="s">
        <v>136</v>
      </c>
      <c r="E162" s="223" t="s">
        <v>608</v>
      </c>
      <c r="F162" s="224" t="s">
        <v>609</v>
      </c>
      <c r="G162" s="225" t="s">
        <v>175</v>
      </c>
      <c r="H162" s="226">
        <v>7.2</v>
      </c>
      <c r="I162" s="227"/>
      <c r="J162" s="228">
        <f>ROUND(I162*H162,2)</f>
        <v>0</v>
      </c>
      <c r="K162" s="229"/>
      <c r="L162" s="42"/>
      <c r="M162" s="230" t="s">
        <v>1</v>
      </c>
      <c r="N162" s="231" t="s">
        <v>45</v>
      </c>
      <c r="O162" s="89"/>
      <c r="P162" s="232">
        <f>O162*H162</f>
        <v>0</v>
      </c>
      <c r="Q162" s="232">
        <v>0.38</v>
      </c>
      <c r="R162" s="232">
        <f>Q162*H162</f>
        <v>2.736</v>
      </c>
      <c r="S162" s="232">
        <v>0</v>
      </c>
      <c r="T162" s="233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34" t="s">
        <v>153</v>
      </c>
      <c r="AT162" s="234" t="s">
        <v>136</v>
      </c>
      <c r="AU162" s="234" t="s">
        <v>90</v>
      </c>
      <c r="AY162" s="15" t="s">
        <v>133</v>
      </c>
      <c r="BE162" s="235">
        <f>IF(N162="základní",J162,0)</f>
        <v>0</v>
      </c>
      <c r="BF162" s="235">
        <f>IF(N162="snížená",J162,0)</f>
        <v>0</v>
      </c>
      <c r="BG162" s="235">
        <f>IF(N162="zákl. přenesená",J162,0)</f>
        <v>0</v>
      </c>
      <c r="BH162" s="235">
        <f>IF(N162="sníž. přenesená",J162,0)</f>
        <v>0</v>
      </c>
      <c r="BI162" s="235">
        <f>IF(N162="nulová",J162,0)</f>
        <v>0</v>
      </c>
      <c r="BJ162" s="15" t="s">
        <v>85</v>
      </c>
      <c r="BK162" s="235">
        <f>ROUND(I162*H162,2)</f>
        <v>0</v>
      </c>
      <c r="BL162" s="15" t="s">
        <v>153</v>
      </c>
      <c r="BM162" s="234" t="s">
        <v>610</v>
      </c>
    </row>
    <row r="163" spans="1:51" s="13" customFormat="1" ht="12">
      <c r="A163" s="13"/>
      <c r="B163" s="249"/>
      <c r="C163" s="250"/>
      <c r="D163" s="236" t="s">
        <v>233</v>
      </c>
      <c r="E163" s="251" t="s">
        <v>1</v>
      </c>
      <c r="F163" s="252" t="s">
        <v>559</v>
      </c>
      <c r="G163" s="250"/>
      <c r="H163" s="253">
        <v>7.2</v>
      </c>
      <c r="I163" s="254"/>
      <c r="J163" s="250"/>
      <c r="K163" s="250"/>
      <c r="L163" s="255"/>
      <c r="M163" s="256"/>
      <c r="N163" s="257"/>
      <c r="O163" s="257"/>
      <c r="P163" s="257"/>
      <c r="Q163" s="257"/>
      <c r="R163" s="257"/>
      <c r="S163" s="257"/>
      <c r="T163" s="25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9" t="s">
        <v>233</v>
      </c>
      <c r="AU163" s="259" t="s">
        <v>90</v>
      </c>
      <c r="AV163" s="13" t="s">
        <v>90</v>
      </c>
      <c r="AW163" s="13" t="s">
        <v>36</v>
      </c>
      <c r="AX163" s="13" t="s">
        <v>85</v>
      </c>
      <c r="AY163" s="259" t="s">
        <v>133</v>
      </c>
    </row>
    <row r="164" spans="1:63" s="12" customFormat="1" ht="22.8" customHeight="1">
      <c r="A164" s="12"/>
      <c r="B164" s="206"/>
      <c r="C164" s="207"/>
      <c r="D164" s="208" t="s">
        <v>79</v>
      </c>
      <c r="E164" s="220" t="s">
        <v>255</v>
      </c>
      <c r="F164" s="220" t="s">
        <v>380</v>
      </c>
      <c r="G164" s="207"/>
      <c r="H164" s="207"/>
      <c r="I164" s="210"/>
      <c r="J164" s="221">
        <f>BK164</f>
        <v>0</v>
      </c>
      <c r="K164" s="207"/>
      <c r="L164" s="212"/>
      <c r="M164" s="213"/>
      <c r="N164" s="214"/>
      <c r="O164" s="214"/>
      <c r="P164" s="215">
        <f>SUM(P165:P195)</f>
        <v>0</v>
      </c>
      <c r="Q164" s="214"/>
      <c r="R164" s="215">
        <f>SUM(R165:R195)</f>
        <v>0.13176566</v>
      </c>
      <c r="S164" s="214"/>
      <c r="T164" s="216">
        <f>SUM(T165:T195)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7" t="s">
        <v>85</v>
      </c>
      <c r="AT164" s="218" t="s">
        <v>79</v>
      </c>
      <c r="AU164" s="218" t="s">
        <v>85</v>
      </c>
      <c r="AY164" s="217" t="s">
        <v>133</v>
      </c>
      <c r="BK164" s="219">
        <f>SUM(BK165:BK195)</f>
        <v>0</v>
      </c>
    </row>
    <row r="165" spans="1:65" s="2" customFormat="1" ht="24.15" customHeight="1">
      <c r="A165" s="36"/>
      <c r="B165" s="37"/>
      <c r="C165" s="222" t="s">
        <v>290</v>
      </c>
      <c r="D165" s="222" t="s">
        <v>136</v>
      </c>
      <c r="E165" s="223" t="s">
        <v>611</v>
      </c>
      <c r="F165" s="224" t="s">
        <v>612</v>
      </c>
      <c r="G165" s="225" t="s">
        <v>165</v>
      </c>
      <c r="H165" s="226">
        <v>1</v>
      </c>
      <c r="I165" s="227"/>
      <c r="J165" s="228">
        <f>ROUND(I165*H165,2)</f>
        <v>0</v>
      </c>
      <c r="K165" s="229"/>
      <c r="L165" s="42"/>
      <c r="M165" s="230" t="s">
        <v>1</v>
      </c>
      <c r="N165" s="231" t="s">
        <v>45</v>
      </c>
      <c r="O165" s="89"/>
      <c r="P165" s="232">
        <f>O165*H165</f>
        <v>0</v>
      </c>
      <c r="Q165" s="232">
        <v>0</v>
      </c>
      <c r="R165" s="232">
        <f>Q165*H165</f>
        <v>0</v>
      </c>
      <c r="S165" s="232">
        <v>0</v>
      </c>
      <c r="T165" s="233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34" t="s">
        <v>153</v>
      </c>
      <c r="AT165" s="234" t="s">
        <v>136</v>
      </c>
      <c r="AU165" s="234" t="s">
        <v>90</v>
      </c>
      <c r="AY165" s="15" t="s">
        <v>133</v>
      </c>
      <c r="BE165" s="235">
        <f>IF(N165="základní",J165,0)</f>
        <v>0</v>
      </c>
      <c r="BF165" s="235">
        <f>IF(N165="snížená",J165,0)</f>
        <v>0</v>
      </c>
      <c r="BG165" s="235">
        <f>IF(N165="zákl. přenesená",J165,0)</f>
        <v>0</v>
      </c>
      <c r="BH165" s="235">
        <f>IF(N165="sníž. přenesená",J165,0)</f>
        <v>0</v>
      </c>
      <c r="BI165" s="235">
        <f>IF(N165="nulová",J165,0)</f>
        <v>0</v>
      </c>
      <c r="BJ165" s="15" t="s">
        <v>85</v>
      </c>
      <c r="BK165" s="235">
        <f>ROUND(I165*H165,2)</f>
        <v>0</v>
      </c>
      <c r="BL165" s="15" t="s">
        <v>153</v>
      </c>
      <c r="BM165" s="234" t="s">
        <v>613</v>
      </c>
    </row>
    <row r="166" spans="1:65" s="2" customFormat="1" ht="24.15" customHeight="1">
      <c r="A166" s="36"/>
      <c r="B166" s="37"/>
      <c r="C166" s="222" t="s">
        <v>294</v>
      </c>
      <c r="D166" s="222" t="s">
        <v>136</v>
      </c>
      <c r="E166" s="223" t="s">
        <v>614</v>
      </c>
      <c r="F166" s="224" t="s">
        <v>615</v>
      </c>
      <c r="G166" s="225" t="s">
        <v>191</v>
      </c>
      <c r="H166" s="226">
        <v>1.5</v>
      </c>
      <c r="I166" s="227"/>
      <c r="J166" s="228">
        <f>ROUND(I166*H166,2)</f>
        <v>0</v>
      </c>
      <c r="K166" s="229"/>
      <c r="L166" s="42"/>
      <c r="M166" s="230" t="s">
        <v>1</v>
      </c>
      <c r="N166" s="231" t="s">
        <v>45</v>
      </c>
      <c r="O166" s="89"/>
      <c r="P166" s="232">
        <f>O166*H166</f>
        <v>0</v>
      </c>
      <c r="Q166" s="232">
        <v>0</v>
      </c>
      <c r="R166" s="232">
        <f>Q166*H166</f>
        <v>0</v>
      </c>
      <c r="S166" s="232">
        <v>0</v>
      </c>
      <c r="T166" s="233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34" t="s">
        <v>153</v>
      </c>
      <c r="AT166" s="234" t="s">
        <v>136</v>
      </c>
      <c r="AU166" s="234" t="s">
        <v>90</v>
      </c>
      <c r="AY166" s="15" t="s">
        <v>133</v>
      </c>
      <c r="BE166" s="235">
        <f>IF(N166="základní",J166,0)</f>
        <v>0</v>
      </c>
      <c r="BF166" s="235">
        <f>IF(N166="snížená",J166,0)</f>
        <v>0</v>
      </c>
      <c r="BG166" s="235">
        <f>IF(N166="zákl. přenesená",J166,0)</f>
        <v>0</v>
      </c>
      <c r="BH166" s="235">
        <f>IF(N166="sníž. přenesená",J166,0)</f>
        <v>0</v>
      </c>
      <c r="BI166" s="235">
        <f>IF(N166="nulová",J166,0)</f>
        <v>0</v>
      </c>
      <c r="BJ166" s="15" t="s">
        <v>85</v>
      </c>
      <c r="BK166" s="235">
        <f>ROUND(I166*H166,2)</f>
        <v>0</v>
      </c>
      <c r="BL166" s="15" t="s">
        <v>153</v>
      </c>
      <c r="BM166" s="234" t="s">
        <v>616</v>
      </c>
    </row>
    <row r="167" spans="1:65" s="2" customFormat="1" ht="24.15" customHeight="1">
      <c r="A167" s="36"/>
      <c r="B167" s="37"/>
      <c r="C167" s="260" t="s">
        <v>298</v>
      </c>
      <c r="D167" s="260" t="s">
        <v>284</v>
      </c>
      <c r="E167" s="261" t="s">
        <v>617</v>
      </c>
      <c r="F167" s="262" t="s">
        <v>618</v>
      </c>
      <c r="G167" s="263" t="s">
        <v>191</v>
      </c>
      <c r="H167" s="264">
        <v>1.523</v>
      </c>
      <c r="I167" s="265"/>
      <c r="J167" s="266">
        <f>ROUND(I167*H167,2)</f>
        <v>0</v>
      </c>
      <c r="K167" s="267"/>
      <c r="L167" s="268"/>
      <c r="M167" s="269" t="s">
        <v>1</v>
      </c>
      <c r="N167" s="270" t="s">
        <v>45</v>
      </c>
      <c r="O167" s="89"/>
      <c r="P167" s="232">
        <f>O167*H167</f>
        <v>0</v>
      </c>
      <c r="Q167" s="232">
        <v>0.00106</v>
      </c>
      <c r="R167" s="232">
        <f>Q167*H167</f>
        <v>0.00161438</v>
      </c>
      <c r="S167" s="232">
        <v>0</v>
      </c>
      <c r="T167" s="233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34" t="s">
        <v>255</v>
      </c>
      <c r="AT167" s="234" t="s">
        <v>284</v>
      </c>
      <c r="AU167" s="234" t="s">
        <v>90</v>
      </c>
      <c r="AY167" s="15" t="s">
        <v>133</v>
      </c>
      <c r="BE167" s="235">
        <f>IF(N167="základní",J167,0)</f>
        <v>0</v>
      </c>
      <c r="BF167" s="235">
        <f>IF(N167="snížená",J167,0)</f>
        <v>0</v>
      </c>
      <c r="BG167" s="235">
        <f>IF(N167="zákl. přenesená",J167,0)</f>
        <v>0</v>
      </c>
      <c r="BH167" s="235">
        <f>IF(N167="sníž. přenesená",J167,0)</f>
        <v>0</v>
      </c>
      <c r="BI167" s="235">
        <f>IF(N167="nulová",J167,0)</f>
        <v>0</v>
      </c>
      <c r="BJ167" s="15" t="s">
        <v>85</v>
      </c>
      <c r="BK167" s="235">
        <f>ROUND(I167*H167,2)</f>
        <v>0</v>
      </c>
      <c r="BL167" s="15" t="s">
        <v>153</v>
      </c>
      <c r="BM167" s="234" t="s">
        <v>619</v>
      </c>
    </row>
    <row r="168" spans="1:51" s="13" customFormat="1" ht="12">
      <c r="A168" s="13"/>
      <c r="B168" s="249"/>
      <c r="C168" s="250"/>
      <c r="D168" s="236" t="s">
        <v>233</v>
      </c>
      <c r="E168" s="250"/>
      <c r="F168" s="252" t="s">
        <v>620</v>
      </c>
      <c r="G168" s="250"/>
      <c r="H168" s="253">
        <v>1.523</v>
      </c>
      <c r="I168" s="254"/>
      <c r="J168" s="250"/>
      <c r="K168" s="250"/>
      <c r="L168" s="255"/>
      <c r="M168" s="256"/>
      <c r="N168" s="257"/>
      <c r="O168" s="257"/>
      <c r="P168" s="257"/>
      <c r="Q168" s="257"/>
      <c r="R168" s="257"/>
      <c r="S168" s="257"/>
      <c r="T168" s="25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9" t="s">
        <v>233</v>
      </c>
      <c r="AU168" s="259" t="s">
        <v>90</v>
      </c>
      <c r="AV168" s="13" t="s">
        <v>90</v>
      </c>
      <c r="AW168" s="13" t="s">
        <v>4</v>
      </c>
      <c r="AX168" s="13" t="s">
        <v>85</v>
      </c>
      <c r="AY168" s="259" t="s">
        <v>133</v>
      </c>
    </row>
    <row r="169" spans="1:65" s="2" customFormat="1" ht="24.15" customHeight="1">
      <c r="A169" s="36"/>
      <c r="B169" s="37"/>
      <c r="C169" s="222" t="s">
        <v>304</v>
      </c>
      <c r="D169" s="222" t="s">
        <v>136</v>
      </c>
      <c r="E169" s="223" t="s">
        <v>621</v>
      </c>
      <c r="F169" s="224" t="s">
        <v>622</v>
      </c>
      <c r="G169" s="225" t="s">
        <v>191</v>
      </c>
      <c r="H169" s="226">
        <v>62.4</v>
      </c>
      <c r="I169" s="227"/>
      <c r="J169" s="228">
        <f>ROUND(I169*H169,2)</f>
        <v>0</v>
      </c>
      <c r="K169" s="229"/>
      <c r="L169" s="42"/>
      <c r="M169" s="230" t="s">
        <v>1</v>
      </c>
      <c r="N169" s="231" t="s">
        <v>45</v>
      </c>
      <c r="O169" s="89"/>
      <c r="P169" s="232">
        <f>O169*H169</f>
        <v>0</v>
      </c>
      <c r="Q169" s="232">
        <v>0</v>
      </c>
      <c r="R169" s="232">
        <f>Q169*H169</f>
        <v>0</v>
      </c>
      <c r="S169" s="232">
        <v>0</v>
      </c>
      <c r="T169" s="233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34" t="s">
        <v>153</v>
      </c>
      <c r="AT169" s="234" t="s">
        <v>136</v>
      </c>
      <c r="AU169" s="234" t="s">
        <v>90</v>
      </c>
      <c r="AY169" s="15" t="s">
        <v>133</v>
      </c>
      <c r="BE169" s="235">
        <f>IF(N169="základní",J169,0)</f>
        <v>0</v>
      </c>
      <c r="BF169" s="235">
        <f>IF(N169="snížená",J169,0)</f>
        <v>0</v>
      </c>
      <c r="BG169" s="235">
        <f>IF(N169="zákl. přenesená",J169,0)</f>
        <v>0</v>
      </c>
      <c r="BH169" s="235">
        <f>IF(N169="sníž. přenesená",J169,0)</f>
        <v>0</v>
      </c>
      <c r="BI169" s="235">
        <f>IF(N169="nulová",J169,0)</f>
        <v>0</v>
      </c>
      <c r="BJ169" s="15" t="s">
        <v>85</v>
      </c>
      <c r="BK169" s="235">
        <f>ROUND(I169*H169,2)</f>
        <v>0</v>
      </c>
      <c r="BL169" s="15" t="s">
        <v>153</v>
      </c>
      <c r="BM169" s="234" t="s">
        <v>623</v>
      </c>
    </row>
    <row r="170" spans="1:51" s="13" customFormat="1" ht="12">
      <c r="A170" s="13"/>
      <c r="B170" s="249"/>
      <c r="C170" s="250"/>
      <c r="D170" s="236" t="s">
        <v>233</v>
      </c>
      <c r="E170" s="251" t="s">
        <v>1</v>
      </c>
      <c r="F170" s="252" t="s">
        <v>556</v>
      </c>
      <c r="G170" s="250"/>
      <c r="H170" s="253">
        <v>62.4</v>
      </c>
      <c r="I170" s="254"/>
      <c r="J170" s="250"/>
      <c r="K170" s="250"/>
      <c r="L170" s="255"/>
      <c r="M170" s="256"/>
      <c r="N170" s="257"/>
      <c r="O170" s="257"/>
      <c r="P170" s="257"/>
      <c r="Q170" s="257"/>
      <c r="R170" s="257"/>
      <c r="S170" s="257"/>
      <c r="T170" s="25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9" t="s">
        <v>233</v>
      </c>
      <c r="AU170" s="259" t="s">
        <v>90</v>
      </c>
      <c r="AV170" s="13" t="s">
        <v>90</v>
      </c>
      <c r="AW170" s="13" t="s">
        <v>36</v>
      </c>
      <c r="AX170" s="13" t="s">
        <v>85</v>
      </c>
      <c r="AY170" s="259" t="s">
        <v>133</v>
      </c>
    </row>
    <row r="171" spans="1:65" s="2" customFormat="1" ht="24.15" customHeight="1">
      <c r="A171" s="36"/>
      <c r="B171" s="37"/>
      <c r="C171" s="260" t="s">
        <v>308</v>
      </c>
      <c r="D171" s="260" t="s">
        <v>284</v>
      </c>
      <c r="E171" s="261" t="s">
        <v>624</v>
      </c>
      <c r="F171" s="262" t="s">
        <v>625</v>
      </c>
      <c r="G171" s="263" t="s">
        <v>191</v>
      </c>
      <c r="H171" s="264">
        <v>63.336</v>
      </c>
      <c r="I171" s="265"/>
      <c r="J171" s="266">
        <f>ROUND(I171*H171,2)</f>
        <v>0</v>
      </c>
      <c r="K171" s="267"/>
      <c r="L171" s="268"/>
      <c r="M171" s="269" t="s">
        <v>1</v>
      </c>
      <c r="N171" s="270" t="s">
        <v>45</v>
      </c>
      <c r="O171" s="89"/>
      <c r="P171" s="232">
        <f>O171*H171</f>
        <v>0</v>
      </c>
      <c r="Q171" s="232">
        <v>0.00148</v>
      </c>
      <c r="R171" s="232">
        <f>Q171*H171</f>
        <v>0.09373727999999999</v>
      </c>
      <c r="S171" s="232">
        <v>0</v>
      </c>
      <c r="T171" s="233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34" t="s">
        <v>255</v>
      </c>
      <c r="AT171" s="234" t="s">
        <v>284</v>
      </c>
      <c r="AU171" s="234" t="s">
        <v>90</v>
      </c>
      <c r="AY171" s="15" t="s">
        <v>133</v>
      </c>
      <c r="BE171" s="235">
        <f>IF(N171="základní",J171,0)</f>
        <v>0</v>
      </c>
      <c r="BF171" s="235">
        <f>IF(N171="snížená",J171,0)</f>
        <v>0</v>
      </c>
      <c r="BG171" s="235">
        <f>IF(N171="zákl. přenesená",J171,0)</f>
        <v>0</v>
      </c>
      <c r="BH171" s="235">
        <f>IF(N171="sníž. přenesená",J171,0)</f>
        <v>0</v>
      </c>
      <c r="BI171" s="235">
        <f>IF(N171="nulová",J171,0)</f>
        <v>0</v>
      </c>
      <c r="BJ171" s="15" t="s">
        <v>85</v>
      </c>
      <c r="BK171" s="235">
        <f>ROUND(I171*H171,2)</f>
        <v>0</v>
      </c>
      <c r="BL171" s="15" t="s">
        <v>153</v>
      </c>
      <c r="BM171" s="234" t="s">
        <v>626</v>
      </c>
    </row>
    <row r="172" spans="1:51" s="13" customFormat="1" ht="12">
      <c r="A172" s="13"/>
      <c r="B172" s="249"/>
      <c r="C172" s="250"/>
      <c r="D172" s="236" t="s">
        <v>233</v>
      </c>
      <c r="E172" s="250"/>
      <c r="F172" s="252" t="s">
        <v>627</v>
      </c>
      <c r="G172" s="250"/>
      <c r="H172" s="253">
        <v>63.336</v>
      </c>
      <c r="I172" s="254"/>
      <c r="J172" s="250"/>
      <c r="K172" s="250"/>
      <c r="L172" s="255"/>
      <c r="M172" s="256"/>
      <c r="N172" s="257"/>
      <c r="O172" s="257"/>
      <c r="P172" s="257"/>
      <c r="Q172" s="257"/>
      <c r="R172" s="257"/>
      <c r="S172" s="257"/>
      <c r="T172" s="25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9" t="s">
        <v>233</v>
      </c>
      <c r="AU172" s="259" t="s">
        <v>90</v>
      </c>
      <c r="AV172" s="13" t="s">
        <v>90</v>
      </c>
      <c r="AW172" s="13" t="s">
        <v>4</v>
      </c>
      <c r="AX172" s="13" t="s">
        <v>85</v>
      </c>
      <c r="AY172" s="259" t="s">
        <v>133</v>
      </c>
    </row>
    <row r="173" spans="1:65" s="2" customFormat="1" ht="24.15" customHeight="1">
      <c r="A173" s="36"/>
      <c r="B173" s="37"/>
      <c r="C173" s="222" t="s">
        <v>7</v>
      </c>
      <c r="D173" s="222" t="s">
        <v>136</v>
      </c>
      <c r="E173" s="223" t="s">
        <v>628</v>
      </c>
      <c r="F173" s="224" t="s">
        <v>629</v>
      </c>
      <c r="G173" s="225" t="s">
        <v>165</v>
      </c>
      <c r="H173" s="226">
        <v>1</v>
      </c>
      <c r="I173" s="227"/>
      <c r="J173" s="228">
        <f>ROUND(I173*H173,2)</f>
        <v>0</v>
      </c>
      <c r="K173" s="229"/>
      <c r="L173" s="42"/>
      <c r="M173" s="230" t="s">
        <v>1</v>
      </c>
      <c r="N173" s="231" t="s">
        <v>45</v>
      </c>
      <c r="O173" s="89"/>
      <c r="P173" s="232">
        <f>O173*H173</f>
        <v>0</v>
      </c>
      <c r="Q173" s="232">
        <v>0</v>
      </c>
      <c r="R173" s="232">
        <f>Q173*H173</f>
        <v>0</v>
      </c>
      <c r="S173" s="232">
        <v>0</v>
      </c>
      <c r="T173" s="233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34" t="s">
        <v>153</v>
      </c>
      <c r="AT173" s="234" t="s">
        <v>136</v>
      </c>
      <c r="AU173" s="234" t="s">
        <v>90</v>
      </c>
      <c r="AY173" s="15" t="s">
        <v>133</v>
      </c>
      <c r="BE173" s="235">
        <f>IF(N173="základní",J173,0)</f>
        <v>0</v>
      </c>
      <c r="BF173" s="235">
        <f>IF(N173="snížená",J173,0)</f>
        <v>0</v>
      </c>
      <c r="BG173" s="235">
        <f>IF(N173="zákl. přenesená",J173,0)</f>
        <v>0</v>
      </c>
      <c r="BH173" s="235">
        <f>IF(N173="sníž. přenesená",J173,0)</f>
        <v>0</v>
      </c>
      <c r="BI173" s="235">
        <f>IF(N173="nulová",J173,0)</f>
        <v>0</v>
      </c>
      <c r="BJ173" s="15" t="s">
        <v>85</v>
      </c>
      <c r="BK173" s="235">
        <f>ROUND(I173*H173,2)</f>
        <v>0</v>
      </c>
      <c r="BL173" s="15" t="s">
        <v>153</v>
      </c>
      <c r="BM173" s="234" t="s">
        <v>630</v>
      </c>
    </row>
    <row r="174" spans="1:65" s="2" customFormat="1" ht="24.15" customHeight="1">
      <c r="A174" s="36"/>
      <c r="B174" s="37"/>
      <c r="C174" s="260" t="s">
        <v>317</v>
      </c>
      <c r="D174" s="260" t="s">
        <v>284</v>
      </c>
      <c r="E174" s="261" t="s">
        <v>631</v>
      </c>
      <c r="F174" s="262" t="s">
        <v>632</v>
      </c>
      <c r="G174" s="263" t="s">
        <v>165</v>
      </c>
      <c r="H174" s="264">
        <v>1</v>
      </c>
      <c r="I174" s="265"/>
      <c r="J174" s="266">
        <f>ROUND(I174*H174,2)</f>
        <v>0</v>
      </c>
      <c r="K174" s="267"/>
      <c r="L174" s="268"/>
      <c r="M174" s="269" t="s">
        <v>1</v>
      </c>
      <c r="N174" s="270" t="s">
        <v>45</v>
      </c>
      <c r="O174" s="89"/>
      <c r="P174" s="232">
        <f>O174*H174</f>
        <v>0</v>
      </c>
      <c r="Q174" s="232">
        <v>0.00077</v>
      </c>
      <c r="R174" s="232">
        <f>Q174*H174</f>
        <v>0.00077</v>
      </c>
      <c r="S174" s="232">
        <v>0</v>
      </c>
      <c r="T174" s="233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34" t="s">
        <v>255</v>
      </c>
      <c r="AT174" s="234" t="s">
        <v>284</v>
      </c>
      <c r="AU174" s="234" t="s">
        <v>90</v>
      </c>
      <c r="AY174" s="15" t="s">
        <v>133</v>
      </c>
      <c r="BE174" s="235">
        <f>IF(N174="základní",J174,0)</f>
        <v>0</v>
      </c>
      <c r="BF174" s="235">
        <f>IF(N174="snížená",J174,0)</f>
        <v>0</v>
      </c>
      <c r="BG174" s="235">
        <f>IF(N174="zákl. přenesená",J174,0)</f>
        <v>0</v>
      </c>
      <c r="BH174" s="235">
        <f>IF(N174="sníž. přenesená",J174,0)</f>
        <v>0</v>
      </c>
      <c r="BI174" s="235">
        <f>IF(N174="nulová",J174,0)</f>
        <v>0</v>
      </c>
      <c r="BJ174" s="15" t="s">
        <v>85</v>
      </c>
      <c r="BK174" s="235">
        <f>ROUND(I174*H174,2)</f>
        <v>0</v>
      </c>
      <c r="BL174" s="15" t="s">
        <v>153</v>
      </c>
      <c r="BM174" s="234" t="s">
        <v>633</v>
      </c>
    </row>
    <row r="175" spans="1:65" s="2" customFormat="1" ht="24.15" customHeight="1">
      <c r="A175" s="36"/>
      <c r="B175" s="37"/>
      <c r="C175" s="222" t="s">
        <v>322</v>
      </c>
      <c r="D175" s="222" t="s">
        <v>136</v>
      </c>
      <c r="E175" s="223" t="s">
        <v>634</v>
      </c>
      <c r="F175" s="224" t="s">
        <v>635</v>
      </c>
      <c r="G175" s="225" t="s">
        <v>165</v>
      </c>
      <c r="H175" s="226">
        <v>1</v>
      </c>
      <c r="I175" s="227"/>
      <c r="J175" s="228">
        <f>ROUND(I175*H175,2)</f>
        <v>0</v>
      </c>
      <c r="K175" s="229"/>
      <c r="L175" s="42"/>
      <c r="M175" s="230" t="s">
        <v>1</v>
      </c>
      <c r="N175" s="231" t="s">
        <v>45</v>
      </c>
      <c r="O175" s="89"/>
      <c r="P175" s="232">
        <f>O175*H175</f>
        <v>0</v>
      </c>
      <c r="Q175" s="232">
        <v>0</v>
      </c>
      <c r="R175" s="232">
        <f>Q175*H175</f>
        <v>0</v>
      </c>
      <c r="S175" s="232">
        <v>0</v>
      </c>
      <c r="T175" s="233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34" t="s">
        <v>153</v>
      </c>
      <c r="AT175" s="234" t="s">
        <v>136</v>
      </c>
      <c r="AU175" s="234" t="s">
        <v>90</v>
      </c>
      <c r="AY175" s="15" t="s">
        <v>133</v>
      </c>
      <c r="BE175" s="235">
        <f>IF(N175="základní",J175,0)</f>
        <v>0</v>
      </c>
      <c r="BF175" s="235">
        <f>IF(N175="snížená",J175,0)</f>
        <v>0</v>
      </c>
      <c r="BG175" s="235">
        <f>IF(N175="zákl. přenesená",J175,0)</f>
        <v>0</v>
      </c>
      <c r="BH175" s="235">
        <f>IF(N175="sníž. přenesená",J175,0)</f>
        <v>0</v>
      </c>
      <c r="BI175" s="235">
        <f>IF(N175="nulová",J175,0)</f>
        <v>0</v>
      </c>
      <c r="BJ175" s="15" t="s">
        <v>85</v>
      </c>
      <c r="BK175" s="235">
        <f>ROUND(I175*H175,2)</f>
        <v>0</v>
      </c>
      <c r="BL175" s="15" t="s">
        <v>153</v>
      </c>
      <c r="BM175" s="234" t="s">
        <v>636</v>
      </c>
    </row>
    <row r="176" spans="1:65" s="2" customFormat="1" ht="16.5" customHeight="1">
      <c r="A176" s="36"/>
      <c r="B176" s="37"/>
      <c r="C176" s="260" t="s">
        <v>327</v>
      </c>
      <c r="D176" s="260" t="s">
        <v>284</v>
      </c>
      <c r="E176" s="261" t="s">
        <v>637</v>
      </c>
      <c r="F176" s="262" t="s">
        <v>638</v>
      </c>
      <c r="G176" s="263" t="s">
        <v>165</v>
      </c>
      <c r="H176" s="264">
        <v>1</v>
      </c>
      <c r="I176" s="265"/>
      <c r="J176" s="266">
        <f>ROUND(I176*H176,2)</f>
        <v>0</v>
      </c>
      <c r="K176" s="267"/>
      <c r="L176" s="268"/>
      <c r="M176" s="269" t="s">
        <v>1</v>
      </c>
      <c r="N176" s="270" t="s">
        <v>45</v>
      </c>
      <c r="O176" s="89"/>
      <c r="P176" s="232">
        <f>O176*H176</f>
        <v>0</v>
      </c>
      <c r="Q176" s="232">
        <v>0.00032</v>
      </c>
      <c r="R176" s="232">
        <f>Q176*H176</f>
        <v>0.00032</v>
      </c>
      <c r="S176" s="232">
        <v>0</v>
      </c>
      <c r="T176" s="233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34" t="s">
        <v>255</v>
      </c>
      <c r="AT176" s="234" t="s">
        <v>284</v>
      </c>
      <c r="AU176" s="234" t="s">
        <v>90</v>
      </c>
      <c r="AY176" s="15" t="s">
        <v>133</v>
      </c>
      <c r="BE176" s="235">
        <f>IF(N176="základní",J176,0)</f>
        <v>0</v>
      </c>
      <c r="BF176" s="235">
        <f>IF(N176="snížená",J176,0)</f>
        <v>0</v>
      </c>
      <c r="BG176" s="235">
        <f>IF(N176="zákl. přenesená",J176,0)</f>
        <v>0</v>
      </c>
      <c r="BH176" s="235">
        <f>IF(N176="sníž. přenesená",J176,0)</f>
        <v>0</v>
      </c>
      <c r="BI176" s="235">
        <f>IF(N176="nulová",J176,0)</f>
        <v>0</v>
      </c>
      <c r="BJ176" s="15" t="s">
        <v>85</v>
      </c>
      <c r="BK176" s="235">
        <f>ROUND(I176*H176,2)</f>
        <v>0</v>
      </c>
      <c r="BL176" s="15" t="s">
        <v>153</v>
      </c>
      <c r="BM176" s="234" t="s">
        <v>639</v>
      </c>
    </row>
    <row r="177" spans="1:65" s="2" customFormat="1" ht="24.15" customHeight="1">
      <c r="A177" s="36"/>
      <c r="B177" s="37"/>
      <c r="C177" s="222" t="s">
        <v>331</v>
      </c>
      <c r="D177" s="222" t="s">
        <v>136</v>
      </c>
      <c r="E177" s="223" t="s">
        <v>640</v>
      </c>
      <c r="F177" s="224" t="s">
        <v>641</v>
      </c>
      <c r="G177" s="225" t="s">
        <v>165</v>
      </c>
      <c r="H177" s="226">
        <v>1</v>
      </c>
      <c r="I177" s="227"/>
      <c r="J177" s="228">
        <f>ROUND(I177*H177,2)</f>
        <v>0</v>
      </c>
      <c r="K177" s="229"/>
      <c r="L177" s="42"/>
      <c r="M177" s="230" t="s">
        <v>1</v>
      </c>
      <c r="N177" s="231" t="s">
        <v>45</v>
      </c>
      <c r="O177" s="89"/>
      <c r="P177" s="232">
        <f>O177*H177</f>
        <v>0</v>
      </c>
      <c r="Q177" s="232">
        <v>0</v>
      </c>
      <c r="R177" s="232">
        <f>Q177*H177</f>
        <v>0</v>
      </c>
      <c r="S177" s="232">
        <v>0</v>
      </c>
      <c r="T177" s="233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34" t="s">
        <v>153</v>
      </c>
      <c r="AT177" s="234" t="s">
        <v>136</v>
      </c>
      <c r="AU177" s="234" t="s">
        <v>90</v>
      </c>
      <c r="AY177" s="15" t="s">
        <v>133</v>
      </c>
      <c r="BE177" s="235">
        <f>IF(N177="základní",J177,0)</f>
        <v>0</v>
      </c>
      <c r="BF177" s="235">
        <f>IF(N177="snížená",J177,0)</f>
        <v>0</v>
      </c>
      <c r="BG177" s="235">
        <f>IF(N177="zákl. přenesená",J177,0)</f>
        <v>0</v>
      </c>
      <c r="BH177" s="235">
        <f>IF(N177="sníž. přenesená",J177,0)</f>
        <v>0</v>
      </c>
      <c r="BI177" s="235">
        <f>IF(N177="nulová",J177,0)</f>
        <v>0</v>
      </c>
      <c r="BJ177" s="15" t="s">
        <v>85</v>
      </c>
      <c r="BK177" s="235">
        <f>ROUND(I177*H177,2)</f>
        <v>0</v>
      </c>
      <c r="BL177" s="15" t="s">
        <v>153</v>
      </c>
      <c r="BM177" s="234" t="s">
        <v>642</v>
      </c>
    </row>
    <row r="178" spans="1:65" s="2" customFormat="1" ht="24.15" customHeight="1">
      <c r="A178" s="36"/>
      <c r="B178" s="37"/>
      <c r="C178" s="260" t="s">
        <v>337</v>
      </c>
      <c r="D178" s="260" t="s">
        <v>284</v>
      </c>
      <c r="E178" s="261" t="s">
        <v>643</v>
      </c>
      <c r="F178" s="262" t="s">
        <v>644</v>
      </c>
      <c r="G178" s="263" t="s">
        <v>165</v>
      </c>
      <c r="H178" s="264">
        <v>1</v>
      </c>
      <c r="I178" s="265"/>
      <c r="J178" s="266">
        <f>ROUND(I178*H178,2)</f>
        <v>0</v>
      </c>
      <c r="K178" s="267"/>
      <c r="L178" s="268"/>
      <c r="M178" s="269" t="s">
        <v>1</v>
      </c>
      <c r="N178" s="270" t="s">
        <v>45</v>
      </c>
      <c r="O178" s="89"/>
      <c r="P178" s="232">
        <f>O178*H178</f>
        <v>0</v>
      </c>
      <c r="Q178" s="232">
        <v>0.00029</v>
      </c>
      <c r="R178" s="232">
        <f>Q178*H178</f>
        <v>0.00029</v>
      </c>
      <c r="S178" s="232">
        <v>0</v>
      </c>
      <c r="T178" s="233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34" t="s">
        <v>255</v>
      </c>
      <c r="AT178" s="234" t="s">
        <v>284</v>
      </c>
      <c r="AU178" s="234" t="s">
        <v>90</v>
      </c>
      <c r="AY178" s="15" t="s">
        <v>133</v>
      </c>
      <c r="BE178" s="235">
        <f>IF(N178="základní",J178,0)</f>
        <v>0</v>
      </c>
      <c r="BF178" s="235">
        <f>IF(N178="snížená",J178,0)</f>
        <v>0</v>
      </c>
      <c r="BG178" s="235">
        <f>IF(N178="zákl. přenesená",J178,0)</f>
        <v>0</v>
      </c>
      <c r="BH178" s="235">
        <f>IF(N178="sníž. přenesená",J178,0)</f>
        <v>0</v>
      </c>
      <c r="BI178" s="235">
        <f>IF(N178="nulová",J178,0)</f>
        <v>0</v>
      </c>
      <c r="BJ178" s="15" t="s">
        <v>85</v>
      </c>
      <c r="BK178" s="235">
        <f>ROUND(I178*H178,2)</f>
        <v>0</v>
      </c>
      <c r="BL178" s="15" t="s">
        <v>153</v>
      </c>
      <c r="BM178" s="234" t="s">
        <v>645</v>
      </c>
    </row>
    <row r="179" spans="1:65" s="2" customFormat="1" ht="24.15" customHeight="1">
      <c r="A179" s="36"/>
      <c r="B179" s="37"/>
      <c r="C179" s="222" t="s">
        <v>341</v>
      </c>
      <c r="D179" s="222" t="s">
        <v>136</v>
      </c>
      <c r="E179" s="223" t="s">
        <v>646</v>
      </c>
      <c r="F179" s="224" t="s">
        <v>647</v>
      </c>
      <c r="G179" s="225" t="s">
        <v>165</v>
      </c>
      <c r="H179" s="226">
        <v>2</v>
      </c>
      <c r="I179" s="227"/>
      <c r="J179" s="228">
        <f>ROUND(I179*H179,2)</f>
        <v>0</v>
      </c>
      <c r="K179" s="229"/>
      <c r="L179" s="42"/>
      <c r="M179" s="230" t="s">
        <v>1</v>
      </c>
      <c r="N179" s="231" t="s">
        <v>45</v>
      </c>
      <c r="O179" s="89"/>
      <c r="P179" s="232">
        <f>O179*H179</f>
        <v>0</v>
      </c>
      <c r="Q179" s="232">
        <v>0</v>
      </c>
      <c r="R179" s="232">
        <f>Q179*H179</f>
        <v>0</v>
      </c>
      <c r="S179" s="232">
        <v>0</v>
      </c>
      <c r="T179" s="233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34" t="s">
        <v>153</v>
      </c>
      <c r="AT179" s="234" t="s">
        <v>136</v>
      </c>
      <c r="AU179" s="234" t="s">
        <v>90</v>
      </c>
      <c r="AY179" s="15" t="s">
        <v>133</v>
      </c>
      <c r="BE179" s="235">
        <f>IF(N179="základní",J179,0)</f>
        <v>0</v>
      </c>
      <c r="BF179" s="235">
        <f>IF(N179="snížená",J179,0)</f>
        <v>0</v>
      </c>
      <c r="BG179" s="235">
        <f>IF(N179="zákl. přenesená",J179,0)</f>
        <v>0</v>
      </c>
      <c r="BH179" s="235">
        <f>IF(N179="sníž. přenesená",J179,0)</f>
        <v>0</v>
      </c>
      <c r="BI179" s="235">
        <f>IF(N179="nulová",J179,0)</f>
        <v>0</v>
      </c>
      <c r="BJ179" s="15" t="s">
        <v>85</v>
      </c>
      <c r="BK179" s="235">
        <f>ROUND(I179*H179,2)</f>
        <v>0</v>
      </c>
      <c r="BL179" s="15" t="s">
        <v>153</v>
      </c>
      <c r="BM179" s="234" t="s">
        <v>648</v>
      </c>
    </row>
    <row r="180" spans="1:65" s="2" customFormat="1" ht="16.5" customHeight="1">
      <c r="A180" s="36"/>
      <c r="B180" s="37"/>
      <c r="C180" s="260" t="s">
        <v>345</v>
      </c>
      <c r="D180" s="260" t="s">
        <v>284</v>
      </c>
      <c r="E180" s="261" t="s">
        <v>649</v>
      </c>
      <c r="F180" s="262" t="s">
        <v>650</v>
      </c>
      <c r="G180" s="263" t="s">
        <v>165</v>
      </c>
      <c r="H180" s="264">
        <v>2</v>
      </c>
      <c r="I180" s="265"/>
      <c r="J180" s="266">
        <f>ROUND(I180*H180,2)</f>
        <v>0</v>
      </c>
      <c r="K180" s="267"/>
      <c r="L180" s="268"/>
      <c r="M180" s="269" t="s">
        <v>1</v>
      </c>
      <c r="N180" s="270" t="s">
        <v>45</v>
      </c>
      <c r="O180" s="89"/>
      <c r="P180" s="232">
        <f>O180*H180</f>
        <v>0</v>
      </c>
      <c r="Q180" s="232">
        <v>0.00045</v>
      </c>
      <c r="R180" s="232">
        <f>Q180*H180</f>
        <v>0.0009</v>
      </c>
      <c r="S180" s="232">
        <v>0</v>
      </c>
      <c r="T180" s="233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34" t="s">
        <v>255</v>
      </c>
      <c r="AT180" s="234" t="s">
        <v>284</v>
      </c>
      <c r="AU180" s="234" t="s">
        <v>90</v>
      </c>
      <c r="AY180" s="15" t="s">
        <v>133</v>
      </c>
      <c r="BE180" s="235">
        <f>IF(N180="základní",J180,0)</f>
        <v>0</v>
      </c>
      <c r="BF180" s="235">
        <f>IF(N180="snížená",J180,0)</f>
        <v>0</v>
      </c>
      <c r="BG180" s="235">
        <f>IF(N180="zákl. přenesená",J180,0)</f>
        <v>0</v>
      </c>
      <c r="BH180" s="235">
        <f>IF(N180="sníž. přenesená",J180,0)</f>
        <v>0</v>
      </c>
      <c r="BI180" s="235">
        <f>IF(N180="nulová",J180,0)</f>
        <v>0</v>
      </c>
      <c r="BJ180" s="15" t="s">
        <v>85</v>
      </c>
      <c r="BK180" s="235">
        <f>ROUND(I180*H180,2)</f>
        <v>0</v>
      </c>
      <c r="BL180" s="15" t="s">
        <v>153</v>
      </c>
      <c r="BM180" s="234" t="s">
        <v>651</v>
      </c>
    </row>
    <row r="181" spans="1:65" s="2" customFormat="1" ht="24.15" customHeight="1">
      <c r="A181" s="36"/>
      <c r="B181" s="37"/>
      <c r="C181" s="222" t="s">
        <v>350</v>
      </c>
      <c r="D181" s="222" t="s">
        <v>136</v>
      </c>
      <c r="E181" s="223" t="s">
        <v>652</v>
      </c>
      <c r="F181" s="224" t="s">
        <v>653</v>
      </c>
      <c r="G181" s="225" t="s">
        <v>165</v>
      </c>
      <c r="H181" s="226">
        <v>2</v>
      </c>
      <c r="I181" s="227"/>
      <c r="J181" s="228">
        <f>ROUND(I181*H181,2)</f>
        <v>0</v>
      </c>
      <c r="K181" s="229"/>
      <c r="L181" s="42"/>
      <c r="M181" s="230" t="s">
        <v>1</v>
      </c>
      <c r="N181" s="231" t="s">
        <v>45</v>
      </c>
      <c r="O181" s="89"/>
      <c r="P181" s="232">
        <f>O181*H181</f>
        <v>0</v>
      </c>
      <c r="Q181" s="232">
        <v>0</v>
      </c>
      <c r="R181" s="232">
        <f>Q181*H181</f>
        <v>0</v>
      </c>
      <c r="S181" s="232">
        <v>0</v>
      </c>
      <c r="T181" s="233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34" t="s">
        <v>153</v>
      </c>
      <c r="AT181" s="234" t="s">
        <v>136</v>
      </c>
      <c r="AU181" s="234" t="s">
        <v>90</v>
      </c>
      <c r="AY181" s="15" t="s">
        <v>133</v>
      </c>
      <c r="BE181" s="235">
        <f>IF(N181="základní",J181,0)</f>
        <v>0</v>
      </c>
      <c r="BF181" s="235">
        <f>IF(N181="snížená",J181,0)</f>
        <v>0</v>
      </c>
      <c r="BG181" s="235">
        <f>IF(N181="zákl. přenesená",J181,0)</f>
        <v>0</v>
      </c>
      <c r="BH181" s="235">
        <f>IF(N181="sníž. přenesená",J181,0)</f>
        <v>0</v>
      </c>
      <c r="BI181" s="235">
        <f>IF(N181="nulová",J181,0)</f>
        <v>0</v>
      </c>
      <c r="BJ181" s="15" t="s">
        <v>85</v>
      </c>
      <c r="BK181" s="235">
        <f>ROUND(I181*H181,2)</f>
        <v>0</v>
      </c>
      <c r="BL181" s="15" t="s">
        <v>153</v>
      </c>
      <c r="BM181" s="234" t="s">
        <v>654</v>
      </c>
    </row>
    <row r="182" spans="1:65" s="2" customFormat="1" ht="16.5" customHeight="1">
      <c r="A182" s="36"/>
      <c r="B182" s="37"/>
      <c r="C182" s="260" t="s">
        <v>355</v>
      </c>
      <c r="D182" s="260" t="s">
        <v>284</v>
      </c>
      <c r="E182" s="261" t="s">
        <v>655</v>
      </c>
      <c r="F182" s="262" t="s">
        <v>656</v>
      </c>
      <c r="G182" s="263" t="s">
        <v>165</v>
      </c>
      <c r="H182" s="264">
        <v>2</v>
      </c>
      <c r="I182" s="265"/>
      <c r="J182" s="266">
        <f>ROUND(I182*H182,2)</f>
        <v>0</v>
      </c>
      <c r="K182" s="267"/>
      <c r="L182" s="268"/>
      <c r="M182" s="269" t="s">
        <v>1</v>
      </c>
      <c r="N182" s="270" t="s">
        <v>45</v>
      </c>
      <c r="O182" s="89"/>
      <c r="P182" s="232">
        <f>O182*H182</f>
        <v>0</v>
      </c>
      <c r="Q182" s="232">
        <v>0.0005</v>
      </c>
      <c r="R182" s="232">
        <f>Q182*H182</f>
        <v>0.001</v>
      </c>
      <c r="S182" s="232">
        <v>0</v>
      </c>
      <c r="T182" s="233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34" t="s">
        <v>255</v>
      </c>
      <c r="AT182" s="234" t="s">
        <v>284</v>
      </c>
      <c r="AU182" s="234" t="s">
        <v>90</v>
      </c>
      <c r="AY182" s="15" t="s">
        <v>133</v>
      </c>
      <c r="BE182" s="235">
        <f>IF(N182="základní",J182,0)</f>
        <v>0</v>
      </c>
      <c r="BF182" s="235">
        <f>IF(N182="snížená",J182,0)</f>
        <v>0</v>
      </c>
      <c r="BG182" s="235">
        <f>IF(N182="zákl. přenesená",J182,0)</f>
        <v>0</v>
      </c>
      <c r="BH182" s="235">
        <f>IF(N182="sníž. přenesená",J182,0)</f>
        <v>0</v>
      </c>
      <c r="BI182" s="235">
        <f>IF(N182="nulová",J182,0)</f>
        <v>0</v>
      </c>
      <c r="BJ182" s="15" t="s">
        <v>85</v>
      </c>
      <c r="BK182" s="235">
        <f>ROUND(I182*H182,2)</f>
        <v>0</v>
      </c>
      <c r="BL182" s="15" t="s">
        <v>153</v>
      </c>
      <c r="BM182" s="234" t="s">
        <v>657</v>
      </c>
    </row>
    <row r="183" spans="1:65" s="2" customFormat="1" ht="24.15" customHeight="1">
      <c r="A183" s="36"/>
      <c r="B183" s="37"/>
      <c r="C183" s="222" t="s">
        <v>359</v>
      </c>
      <c r="D183" s="222" t="s">
        <v>136</v>
      </c>
      <c r="E183" s="223" t="s">
        <v>658</v>
      </c>
      <c r="F183" s="224" t="s">
        <v>659</v>
      </c>
      <c r="G183" s="225" t="s">
        <v>165</v>
      </c>
      <c r="H183" s="226">
        <v>1</v>
      </c>
      <c r="I183" s="227"/>
      <c r="J183" s="228">
        <f>ROUND(I183*H183,2)</f>
        <v>0</v>
      </c>
      <c r="K183" s="229"/>
      <c r="L183" s="42"/>
      <c r="M183" s="230" t="s">
        <v>1</v>
      </c>
      <c r="N183" s="231" t="s">
        <v>45</v>
      </c>
      <c r="O183" s="89"/>
      <c r="P183" s="232">
        <f>O183*H183</f>
        <v>0</v>
      </c>
      <c r="Q183" s="232">
        <v>0</v>
      </c>
      <c r="R183" s="232">
        <f>Q183*H183</f>
        <v>0</v>
      </c>
      <c r="S183" s="232">
        <v>0</v>
      </c>
      <c r="T183" s="233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34" t="s">
        <v>153</v>
      </c>
      <c r="AT183" s="234" t="s">
        <v>136</v>
      </c>
      <c r="AU183" s="234" t="s">
        <v>90</v>
      </c>
      <c r="AY183" s="15" t="s">
        <v>133</v>
      </c>
      <c r="BE183" s="235">
        <f>IF(N183="základní",J183,0)</f>
        <v>0</v>
      </c>
      <c r="BF183" s="235">
        <f>IF(N183="snížená",J183,0)</f>
        <v>0</v>
      </c>
      <c r="BG183" s="235">
        <f>IF(N183="zákl. přenesená",J183,0)</f>
        <v>0</v>
      </c>
      <c r="BH183" s="235">
        <f>IF(N183="sníž. přenesená",J183,0)</f>
        <v>0</v>
      </c>
      <c r="BI183" s="235">
        <f>IF(N183="nulová",J183,0)</f>
        <v>0</v>
      </c>
      <c r="BJ183" s="15" t="s">
        <v>85</v>
      </c>
      <c r="BK183" s="235">
        <f>ROUND(I183*H183,2)</f>
        <v>0</v>
      </c>
      <c r="BL183" s="15" t="s">
        <v>153</v>
      </c>
      <c r="BM183" s="234" t="s">
        <v>660</v>
      </c>
    </row>
    <row r="184" spans="1:65" s="2" customFormat="1" ht="24.15" customHeight="1">
      <c r="A184" s="36"/>
      <c r="B184" s="37"/>
      <c r="C184" s="260" t="s">
        <v>364</v>
      </c>
      <c r="D184" s="260" t="s">
        <v>284</v>
      </c>
      <c r="E184" s="261" t="s">
        <v>661</v>
      </c>
      <c r="F184" s="262" t="s">
        <v>662</v>
      </c>
      <c r="G184" s="263" t="s">
        <v>165</v>
      </c>
      <c r="H184" s="264">
        <v>1</v>
      </c>
      <c r="I184" s="265"/>
      <c r="J184" s="266">
        <f>ROUND(I184*H184,2)</f>
        <v>0</v>
      </c>
      <c r="K184" s="267"/>
      <c r="L184" s="268"/>
      <c r="M184" s="269" t="s">
        <v>1</v>
      </c>
      <c r="N184" s="270" t="s">
        <v>45</v>
      </c>
      <c r="O184" s="89"/>
      <c r="P184" s="232">
        <f>O184*H184</f>
        <v>0</v>
      </c>
      <c r="Q184" s="232">
        <v>0.00091</v>
      </c>
      <c r="R184" s="232">
        <f>Q184*H184</f>
        <v>0.00091</v>
      </c>
      <c r="S184" s="232">
        <v>0</v>
      </c>
      <c r="T184" s="233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34" t="s">
        <v>255</v>
      </c>
      <c r="AT184" s="234" t="s">
        <v>284</v>
      </c>
      <c r="AU184" s="234" t="s">
        <v>90</v>
      </c>
      <c r="AY184" s="15" t="s">
        <v>133</v>
      </c>
      <c r="BE184" s="235">
        <f>IF(N184="základní",J184,0)</f>
        <v>0</v>
      </c>
      <c r="BF184" s="235">
        <f>IF(N184="snížená",J184,0)</f>
        <v>0</v>
      </c>
      <c r="BG184" s="235">
        <f>IF(N184="zákl. přenesená",J184,0)</f>
        <v>0</v>
      </c>
      <c r="BH184" s="235">
        <f>IF(N184="sníž. přenesená",J184,0)</f>
        <v>0</v>
      </c>
      <c r="BI184" s="235">
        <f>IF(N184="nulová",J184,0)</f>
        <v>0</v>
      </c>
      <c r="BJ184" s="15" t="s">
        <v>85</v>
      </c>
      <c r="BK184" s="235">
        <f>ROUND(I184*H184,2)</f>
        <v>0</v>
      </c>
      <c r="BL184" s="15" t="s">
        <v>153</v>
      </c>
      <c r="BM184" s="234" t="s">
        <v>663</v>
      </c>
    </row>
    <row r="185" spans="1:65" s="2" customFormat="1" ht="24.15" customHeight="1">
      <c r="A185" s="36"/>
      <c r="B185" s="37"/>
      <c r="C185" s="222" t="s">
        <v>368</v>
      </c>
      <c r="D185" s="222" t="s">
        <v>136</v>
      </c>
      <c r="E185" s="223" t="s">
        <v>664</v>
      </c>
      <c r="F185" s="224" t="s">
        <v>665</v>
      </c>
      <c r="G185" s="225" t="s">
        <v>165</v>
      </c>
      <c r="H185" s="226">
        <v>1</v>
      </c>
      <c r="I185" s="227"/>
      <c r="J185" s="228">
        <f>ROUND(I185*H185,2)</f>
        <v>0</v>
      </c>
      <c r="K185" s="229"/>
      <c r="L185" s="42"/>
      <c r="M185" s="230" t="s">
        <v>1</v>
      </c>
      <c r="N185" s="231" t="s">
        <v>45</v>
      </c>
      <c r="O185" s="89"/>
      <c r="P185" s="232">
        <f>O185*H185</f>
        <v>0</v>
      </c>
      <c r="Q185" s="232">
        <v>0</v>
      </c>
      <c r="R185" s="232">
        <f>Q185*H185</f>
        <v>0</v>
      </c>
      <c r="S185" s="232">
        <v>0</v>
      </c>
      <c r="T185" s="233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34" t="s">
        <v>153</v>
      </c>
      <c r="AT185" s="234" t="s">
        <v>136</v>
      </c>
      <c r="AU185" s="234" t="s">
        <v>90</v>
      </c>
      <c r="AY185" s="15" t="s">
        <v>133</v>
      </c>
      <c r="BE185" s="235">
        <f>IF(N185="základní",J185,0)</f>
        <v>0</v>
      </c>
      <c r="BF185" s="235">
        <f>IF(N185="snížená",J185,0)</f>
        <v>0</v>
      </c>
      <c r="BG185" s="235">
        <f>IF(N185="zákl. přenesená",J185,0)</f>
        <v>0</v>
      </c>
      <c r="BH185" s="235">
        <f>IF(N185="sníž. přenesená",J185,0)</f>
        <v>0</v>
      </c>
      <c r="BI185" s="235">
        <f>IF(N185="nulová",J185,0)</f>
        <v>0</v>
      </c>
      <c r="BJ185" s="15" t="s">
        <v>85</v>
      </c>
      <c r="BK185" s="235">
        <f>ROUND(I185*H185,2)</f>
        <v>0</v>
      </c>
      <c r="BL185" s="15" t="s">
        <v>153</v>
      </c>
      <c r="BM185" s="234" t="s">
        <v>666</v>
      </c>
    </row>
    <row r="186" spans="1:65" s="2" customFormat="1" ht="24.15" customHeight="1">
      <c r="A186" s="36"/>
      <c r="B186" s="37"/>
      <c r="C186" s="260" t="s">
        <v>372</v>
      </c>
      <c r="D186" s="260" t="s">
        <v>284</v>
      </c>
      <c r="E186" s="261" t="s">
        <v>667</v>
      </c>
      <c r="F186" s="262" t="s">
        <v>668</v>
      </c>
      <c r="G186" s="263" t="s">
        <v>165</v>
      </c>
      <c r="H186" s="264">
        <v>1</v>
      </c>
      <c r="I186" s="265"/>
      <c r="J186" s="266">
        <f>ROUND(I186*H186,2)</f>
        <v>0</v>
      </c>
      <c r="K186" s="267"/>
      <c r="L186" s="268"/>
      <c r="M186" s="269" t="s">
        <v>1</v>
      </c>
      <c r="N186" s="270" t="s">
        <v>45</v>
      </c>
      <c r="O186" s="89"/>
      <c r="P186" s="232">
        <f>O186*H186</f>
        <v>0</v>
      </c>
      <c r="Q186" s="232">
        <v>0.0145</v>
      </c>
      <c r="R186" s="232">
        <f>Q186*H186</f>
        <v>0.0145</v>
      </c>
      <c r="S186" s="232">
        <v>0</v>
      </c>
      <c r="T186" s="233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34" t="s">
        <v>255</v>
      </c>
      <c r="AT186" s="234" t="s">
        <v>284</v>
      </c>
      <c r="AU186" s="234" t="s">
        <v>90</v>
      </c>
      <c r="AY186" s="15" t="s">
        <v>133</v>
      </c>
      <c r="BE186" s="235">
        <f>IF(N186="základní",J186,0)</f>
        <v>0</v>
      </c>
      <c r="BF186" s="235">
        <f>IF(N186="snížená",J186,0)</f>
        <v>0</v>
      </c>
      <c r="BG186" s="235">
        <f>IF(N186="zákl. přenesená",J186,0)</f>
        <v>0</v>
      </c>
      <c r="BH186" s="235">
        <f>IF(N186="sníž. přenesená",J186,0)</f>
        <v>0</v>
      </c>
      <c r="BI186" s="235">
        <f>IF(N186="nulová",J186,0)</f>
        <v>0</v>
      </c>
      <c r="BJ186" s="15" t="s">
        <v>85</v>
      </c>
      <c r="BK186" s="235">
        <f>ROUND(I186*H186,2)</f>
        <v>0</v>
      </c>
      <c r="BL186" s="15" t="s">
        <v>153</v>
      </c>
      <c r="BM186" s="234" t="s">
        <v>669</v>
      </c>
    </row>
    <row r="187" spans="1:65" s="2" customFormat="1" ht="16.5" customHeight="1">
      <c r="A187" s="36"/>
      <c r="B187" s="37"/>
      <c r="C187" s="260" t="s">
        <v>376</v>
      </c>
      <c r="D187" s="260" t="s">
        <v>284</v>
      </c>
      <c r="E187" s="261" t="s">
        <v>670</v>
      </c>
      <c r="F187" s="262" t="s">
        <v>671</v>
      </c>
      <c r="G187" s="263" t="s">
        <v>165</v>
      </c>
      <c r="H187" s="264">
        <v>1</v>
      </c>
      <c r="I187" s="265"/>
      <c r="J187" s="266">
        <f>ROUND(I187*H187,2)</f>
        <v>0</v>
      </c>
      <c r="K187" s="267"/>
      <c r="L187" s="268"/>
      <c r="M187" s="269" t="s">
        <v>1</v>
      </c>
      <c r="N187" s="270" t="s">
        <v>45</v>
      </c>
      <c r="O187" s="89"/>
      <c r="P187" s="232">
        <f>O187*H187</f>
        <v>0</v>
      </c>
      <c r="Q187" s="232">
        <v>0.0015</v>
      </c>
      <c r="R187" s="232">
        <f>Q187*H187</f>
        <v>0.0015</v>
      </c>
      <c r="S187" s="232">
        <v>0</v>
      </c>
      <c r="T187" s="233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34" t="s">
        <v>255</v>
      </c>
      <c r="AT187" s="234" t="s">
        <v>284</v>
      </c>
      <c r="AU187" s="234" t="s">
        <v>90</v>
      </c>
      <c r="AY187" s="15" t="s">
        <v>133</v>
      </c>
      <c r="BE187" s="235">
        <f>IF(N187="základní",J187,0)</f>
        <v>0</v>
      </c>
      <c r="BF187" s="235">
        <f>IF(N187="snížená",J187,0)</f>
        <v>0</v>
      </c>
      <c r="BG187" s="235">
        <f>IF(N187="zákl. přenesená",J187,0)</f>
        <v>0</v>
      </c>
      <c r="BH187" s="235">
        <f>IF(N187="sníž. přenesená",J187,0)</f>
        <v>0</v>
      </c>
      <c r="BI187" s="235">
        <f>IF(N187="nulová",J187,0)</f>
        <v>0</v>
      </c>
      <c r="BJ187" s="15" t="s">
        <v>85</v>
      </c>
      <c r="BK187" s="235">
        <f>ROUND(I187*H187,2)</f>
        <v>0</v>
      </c>
      <c r="BL187" s="15" t="s">
        <v>153</v>
      </c>
      <c r="BM187" s="234" t="s">
        <v>672</v>
      </c>
    </row>
    <row r="188" spans="1:65" s="2" customFormat="1" ht="24.15" customHeight="1">
      <c r="A188" s="36"/>
      <c r="B188" s="37"/>
      <c r="C188" s="222" t="s">
        <v>381</v>
      </c>
      <c r="D188" s="222" t="s">
        <v>136</v>
      </c>
      <c r="E188" s="223" t="s">
        <v>673</v>
      </c>
      <c r="F188" s="224" t="s">
        <v>674</v>
      </c>
      <c r="G188" s="225" t="s">
        <v>191</v>
      </c>
      <c r="H188" s="226">
        <v>62.4</v>
      </c>
      <c r="I188" s="227"/>
      <c r="J188" s="228">
        <f>ROUND(I188*H188,2)</f>
        <v>0</v>
      </c>
      <c r="K188" s="229"/>
      <c r="L188" s="42"/>
      <c r="M188" s="230" t="s">
        <v>1</v>
      </c>
      <c r="N188" s="231" t="s">
        <v>45</v>
      </c>
      <c r="O188" s="89"/>
      <c r="P188" s="232">
        <f>O188*H188</f>
        <v>0</v>
      </c>
      <c r="Q188" s="232">
        <v>0</v>
      </c>
      <c r="R188" s="232">
        <f>Q188*H188</f>
        <v>0</v>
      </c>
      <c r="S188" s="232">
        <v>0</v>
      </c>
      <c r="T188" s="233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34" t="s">
        <v>153</v>
      </c>
      <c r="AT188" s="234" t="s">
        <v>136</v>
      </c>
      <c r="AU188" s="234" t="s">
        <v>90</v>
      </c>
      <c r="AY188" s="15" t="s">
        <v>133</v>
      </c>
      <c r="BE188" s="235">
        <f>IF(N188="základní",J188,0)</f>
        <v>0</v>
      </c>
      <c r="BF188" s="235">
        <f>IF(N188="snížená",J188,0)</f>
        <v>0</v>
      </c>
      <c r="BG188" s="235">
        <f>IF(N188="zákl. přenesená",J188,0)</f>
        <v>0</v>
      </c>
      <c r="BH188" s="235">
        <f>IF(N188="sníž. přenesená",J188,0)</f>
        <v>0</v>
      </c>
      <c r="BI188" s="235">
        <f>IF(N188="nulová",J188,0)</f>
        <v>0</v>
      </c>
      <c r="BJ188" s="15" t="s">
        <v>85</v>
      </c>
      <c r="BK188" s="235">
        <f>ROUND(I188*H188,2)</f>
        <v>0</v>
      </c>
      <c r="BL188" s="15" t="s">
        <v>153</v>
      </c>
      <c r="BM188" s="234" t="s">
        <v>675</v>
      </c>
    </row>
    <row r="189" spans="1:51" s="13" customFormat="1" ht="12">
      <c r="A189" s="13"/>
      <c r="B189" s="249"/>
      <c r="C189" s="250"/>
      <c r="D189" s="236" t="s">
        <v>233</v>
      </c>
      <c r="E189" s="251" t="s">
        <v>1</v>
      </c>
      <c r="F189" s="252" t="s">
        <v>556</v>
      </c>
      <c r="G189" s="250"/>
      <c r="H189" s="253">
        <v>62.4</v>
      </c>
      <c r="I189" s="254"/>
      <c r="J189" s="250"/>
      <c r="K189" s="250"/>
      <c r="L189" s="255"/>
      <c r="M189" s="256"/>
      <c r="N189" s="257"/>
      <c r="O189" s="257"/>
      <c r="P189" s="257"/>
      <c r="Q189" s="257"/>
      <c r="R189" s="257"/>
      <c r="S189" s="257"/>
      <c r="T189" s="25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9" t="s">
        <v>233</v>
      </c>
      <c r="AU189" s="259" t="s">
        <v>90</v>
      </c>
      <c r="AV189" s="13" t="s">
        <v>90</v>
      </c>
      <c r="AW189" s="13" t="s">
        <v>36</v>
      </c>
      <c r="AX189" s="13" t="s">
        <v>85</v>
      </c>
      <c r="AY189" s="259" t="s">
        <v>133</v>
      </c>
    </row>
    <row r="190" spans="1:65" s="2" customFormat="1" ht="16.5" customHeight="1">
      <c r="A190" s="36"/>
      <c r="B190" s="37"/>
      <c r="C190" s="222" t="s">
        <v>385</v>
      </c>
      <c r="D190" s="222" t="s">
        <v>136</v>
      </c>
      <c r="E190" s="223" t="s">
        <v>676</v>
      </c>
      <c r="F190" s="224" t="s">
        <v>677</v>
      </c>
      <c r="G190" s="225" t="s">
        <v>191</v>
      </c>
      <c r="H190" s="226">
        <v>62.4</v>
      </c>
      <c r="I190" s="227"/>
      <c r="J190" s="228">
        <f>ROUND(I190*H190,2)</f>
        <v>0</v>
      </c>
      <c r="K190" s="229"/>
      <c r="L190" s="42"/>
      <c r="M190" s="230" t="s">
        <v>1</v>
      </c>
      <c r="N190" s="231" t="s">
        <v>45</v>
      </c>
      <c r="O190" s="89"/>
      <c r="P190" s="232">
        <f>O190*H190</f>
        <v>0</v>
      </c>
      <c r="Q190" s="232">
        <v>0</v>
      </c>
      <c r="R190" s="232">
        <f>Q190*H190</f>
        <v>0</v>
      </c>
      <c r="S190" s="232">
        <v>0</v>
      </c>
      <c r="T190" s="233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34" t="s">
        <v>153</v>
      </c>
      <c r="AT190" s="234" t="s">
        <v>136</v>
      </c>
      <c r="AU190" s="234" t="s">
        <v>90</v>
      </c>
      <c r="AY190" s="15" t="s">
        <v>133</v>
      </c>
      <c r="BE190" s="235">
        <f>IF(N190="základní",J190,0)</f>
        <v>0</v>
      </c>
      <c r="BF190" s="235">
        <f>IF(N190="snížená",J190,0)</f>
        <v>0</v>
      </c>
      <c r="BG190" s="235">
        <f>IF(N190="zákl. přenesená",J190,0)</f>
        <v>0</v>
      </c>
      <c r="BH190" s="235">
        <f>IF(N190="sníž. přenesená",J190,0)</f>
        <v>0</v>
      </c>
      <c r="BI190" s="235">
        <f>IF(N190="nulová",J190,0)</f>
        <v>0</v>
      </c>
      <c r="BJ190" s="15" t="s">
        <v>85</v>
      </c>
      <c r="BK190" s="235">
        <f>ROUND(I190*H190,2)</f>
        <v>0</v>
      </c>
      <c r="BL190" s="15" t="s">
        <v>153</v>
      </c>
      <c r="BM190" s="234" t="s">
        <v>678</v>
      </c>
    </row>
    <row r="191" spans="1:51" s="13" customFormat="1" ht="12">
      <c r="A191" s="13"/>
      <c r="B191" s="249"/>
      <c r="C191" s="250"/>
      <c r="D191" s="236" t="s">
        <v>233</v>
      </c>
      <c r="E191" s="251" t="s">
        <v>1</v>
      </c>
      <c r="F191" s="252" t="s">
        <v>556</v>
      </c>
      <c r="G191" s="250"/>
      <c r="H191" s="253">
        <v>62.4</v>
      </c>
      <c r="I191" s="254"/>
      <c r="J191" s="250"/>
      <c r="K191" s="250"/>
      <c r="L191" s="255"/>
      <c r="M191" s="256"/>
      <c r="N191" s="257"/>
      <c r="O191" s="257"/>
      <c r="P191" s="257"/>
      <c r="Q191" s="257"/>
      <c r="R191" s="257"/>
      <c r="S191" s="257"/>
      <c r="T191" s="25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9" t="s">
        <v>233</v>
      </c>
      <c r="AU191" s="259" t="s">
        <v>90</v>
      </c>
      <c r="AV191" s="13" t="s">
        <v>90</v>
      </c>
      <c r="AW191" s="13" t="s">
        <v>36</v>
      </c>
      <c r="AX191" s="13" t="s">
        <v>85</v>
      </c>
      <c r="AY191" s="259" t="s">
        <v>133</v>
      </c>
    </row>
    <row r="192" spans="1:65" s="2" customFormat="1" ht="16.5" customHeight="1">
      <c r="A192" s="36"/>
      <c r="B192" s="37"/>
      <c r="C192" s="222" t="s">
        <v>390</v>
      </c>
      <c r="D192" s="222" t="s">
        <v>136</v>
      </c>
      <c r="E192" s="223" t="s">
        <v>679</v>
      </c>
      <c r="F192" s="224" t="s">
        <v>680</v>
      </c>
      <c r="G192" s="225" t="s">
        <v>191</v>
      </c>
      <c r="H192" s="226">
        <v>62.4</v>
      </c>
      <c r="I192" s="227"/>
      <c r="J192" s="228">
        <f>ROUND(I192*H192,2)</f>
        <v>0</v>
      </c>
      <c r="K192" s="229"/>
      <c r="L192" s="42"/>
      <c r="M192" s="230" t="s">
        <v>1</v>
      </c>
      <c r="N192" s="231" t="s">
        <v>45</v>
      </c>
      <c r="O192" s="89"/>
      <c r="P192" s="232">
        <f>O192*H192</f>
        <v>0</v>
      </c>
      <c r="Q192" s="232">
        <v>0.00019</v>
      </c>
      <c r="R192" s="232">
        <f>Q192*H192</f>
        <v>0.011856</v>
      </c>
      <c r="S192" s="232">
        <v>0</v>
      </c>
      <c r="T192" s="233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34" t="s">
        <v>153</v>
      </c>
      <c r="AT192" s="234" t="s">
        <v>136</v>
      </c>
      <c r="AU192" s="234" t="s">
        <v>90</v>
      </c>
      <c r="AY192" s="15" t="s">
        <v>133</v>
      </c>
      <c r="BE192" s="235">
        <f>IF(N192="základní",J192,0)</f>
        <v>0</v>
      </c>
      <c r="BF192" s="235">
        <f>IF(N192="snížená",J192,0)</f>
        <v>0</v>
      </c>
      <c r="BG192" s="235">
        <f>IF(N192="zákl. přenesená",J192,0)</f>
        <v>0</v>
      </c>
      <c r="BH192" s="235">
        <f>IF(N192="sníž. přenesená",J192,0)</f>
        <v>0</v>
      </c>
      <c r="BI192" s="235">
        <f>IF(N192="nulová",J192,0)</f>
        <v>0</v>
      </c>
      <c r="BJ192" s="15" t="s">
        <v>85</v>
      </c>
      <c r="BK192" s="235">
        <f>ROUND(I192*H192,2)</f>
        <v>0</v>
      </c>
      <c r="BL192" s="15" t="s">
        <v>153</v>
      </c>
      <c r="BM192" s="234" t="s">
        <v>681</v>
      </c>
    </row>
    <row r="193" spans="1:51" s="13" customFormat="1" ht="12">
      <c r="A193" s="13"/>
      <c r="B193" s="249"/>
      <c r="C193" s="250"/>
      <c r="D193" s="236" t="s">
        <v>233</v>
      </c>
      <c r="E193" s="251" t="s">
        <v>1</v>
      </c>
      <c r="F193" s="252" t="s">
        <v>556</v>
      </c>
      <c r="G193" s="250"/>
      <c r="H193" s="253">
        <v>62.4</v>
      </c>
      <c r="I193" s="254"/>
      <c r="J193" s="250"/>
      <c r="K193" s="250"/>
      <c r="L193" s="255"/>
      <c r="M193" s="256"/>
      <c r="N193" s="257"/>
      <c r="O193" s="257"/>
      <c r="P193" s="257"/>
      <c r="Q193" s="257"/>
      <c r="R193" s="257"/>
      <c r="S193" s="257"/>
      <c r="T193" s="25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9" t="s">
        <v>233</v>
      </c>
      <c r="AU193" s="259" t="s">
        <v>90</v>
      </c>
      <c r="AV193" s="13" t="s">
        <v>90</v>
      </c>
      <c r="AW193" s="13" t="s">
        <v>36</v>
      </c>
      <c r="AX193" s="13" t="s">
        <v>85</v>
      </c>
      <c r="AY193" s="259" t="s">
        <v>133</v>
      </c>
    </row>
    <row r="194" spans="1:65" s="2" customFormat="1" ht="21.75" customHeight="1">
      <c r="A194" s="36"/>
      <c r="B194" s="37"/>
      <c r="C194" s="222" t="s">
        <v>394</v>
      </c>
      <c r="D194" s="222" t="s">
        <v>136</v>
      </c>
      <c r="E194" s="223" t="s">
        <v>682</v>
      </c>
      <c r="F194" s="224" t="s">
        <v>683</v>
      </c>
      <c r="G194" s="225" t="s">
        <v>191</v>
      </c>
      <c r="H194" s="226">
        <v>62.4</v>
      </c>
      <c r="I194" s="227"/>
      <c r="J194" s="228">
        <f>ROUND(I194*H194,2)</f>
        <v>0</v>
      </c>
      <c r="K194" s="229"/>
      <c r="L194" s="42"/>
      <c r="M194" s="230" t="s">
        <v>1</v>
      </c>
      <c r="N194" s="231" t="s">
        <v>45</v>
      </c>
      <c r="O194" s="89"/>
      <c r="P194" s="232">
        <f>O194*H194</f>
        <v>0</v>
      </c>
      <c r="Q194" s="232">
        <v>7E-05</v>
      </c>
      <c r="R194" s="232">
        <f>Q194*H194</f>
        <v>0.0043679999999999995</v>
      </c>
      <c r="S194" s="232">
        <v>0</v>
      </c>
      <c r="T194" s="233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34" t="s">
        <v>153</v>
      </c>
      <c r="AT194" s="234" t="s">
        <v>136</v>
      </c>
      <c r="AU194" s="234" t="s">
        <v>90</v>
      </c>
      <c r="AY194" s="15" t="s">
        <v>133</v>
      </c>
      <c r="BE194" s="235">
        <f>IF(N194="základní",J194,0)</f>
        <v>0</v>
      </c>
      <c r="BF194" s="235">
        <f>IF(N194="snížená",J194,0)</f>
        <v>0</v>
      </c>
      <c r="BG194" s="235">
        <f>IF(N194="zákl. přenesená",J194,0)</f>
        <v>0</v>
      </c>
      <c r="BH194" s="235">
        <f>IF(N194="sníž. přenesená",J194,0)</f>
        <v>0</v>
      </c>
      <c r="BI194" s="235">
        <f>IF(N194="nulová",J194,0)</f>
        <v>0</v>
      </c>
      <c r="BJ194" s="15" t="s">
        <v>85</v>
      </c>
      <c r="BK194" s="235">
        <f>ROUND(I194*H194,2)</f>
        <v>0</v>
      </c>
      <c r="BL194" s="15" t="s">
        <v>153</v>
      </c>
      <c r="BM194" s="234" t="s">
        <v>684</v>
      </c>
    </row>
    <row r="195" spans="1:51" s="13" customFormat="1" ht="12">
      <c r="A195" s="13"/>
      <c r="B195" s="249"/>
      <c r="C195" s="250"/>
      <c r="D195" s="236" t="s">
        <v>233</v>
      </c>
      <c r="E195" s="251" t="s">
        <v>1</v>
      </c>
      <c r="F195" s="252" t="s">
        <v>556</v>
      </c>
      <c r="G195" s="250"/>
      <c r="H195" s="253">
        <v>62.4</v>
      </c>
      <c r="I195" s="254"/>
      <c r="J195" s="250"/>
      <c r="K195" s="250"/>
      <c r="L195" s="255"/>
      <c r="M195" s="256"/>
      <c r="N195" s="257"/>
      <c r="O195" s="257"/>
      <c r="P195" s="257"/>
      <c r="Q195" s="257"/>
      <c r="R195" s="257"/>
      <c r="S195" s="257"/>
      <c r="T195" s="25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9" t="s">
        <v>233</v>
      </c>
      <c r="AU195" s="259" t="s">
        <v>90</v>
      </c>
      <c r="AV195" s="13" t="s">
        <v>90</v>
      </c>
      <c r="AW195" s="13" t="s">
        <v>36</v>
      </c>
      <c r="AX195" s="13" t="s">
        <v>85</v>
      </c>
      <c r="AY195" s="259" t="s">
        <v>133</v>
      </c>
    </row>
    <row r="196" spans="1:63" s="12" customFormat="1" ht="22.8" customHeight="1">
      <c r="A196" s="12"/>
      <c r="B196" s="206"/>
      <c r="C196" s="207"/>
      <c r="D196" s="208" t="s">
        <v>79</v>
      </c>
      <c r="E196" s="220" t="s">
        <v>406</v>
      </c>
      <c r="F196" s="220" t="s">
        <v>407</v>
      </c>
      <c r="G196" s="207"/>
      <c r="H196" s="207"/>
      <c r="I196" s="210"/>
      <c r="J196" s="221">
        <f>BK196</f>
        <v>0</v>
      </c>
      <c r="K196" s="207"/>
      <c r="L196" s="212"/>
      <c r="M196" s="213"/>
      <c r="N196" s="214"/>
      <c r="O196" s="214"/>
      <c r="P196" s="215">
        <f>SUM(P197:P198)</f>
        <v>0</v>
      </c>
      <c r="Q196" s="214"/>
      <c r="R196" s="215">
        <f>SUM(R197:R198)</f>
        <v>0</v>
      </c>
      <c r="S196" s="214"/>
      <c r="T196" s="216">
        <f>SUM(T197:T198)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17" t="s">
        <v>85</v>
      </c>
      <c r="AT196" s="218" t="s">
        <v>79</v>
      </c>
      <c r="AU196" s="218" t="s">
        <v>85</v>
      </c>
      <c r="AY196" s="217" t="s">
        <v>133</v>
      </c>
      <c r="BK196" s="219">
        <f>SUM(BK197:BK198)</f>
        <v>0</v>
      </c>
    </row>
    <row r="197" spans="1:65" s="2" customFormat="1" ht="24.15" customHeight="1">
      <c r="A197" s="36"/>
      <c r="B197" s="37"/>
      <c r="C197" s="222" t="s">
        <v>398</v>
      </c>
      <c r="D197" s="222" t="s">
        <v>136</v>
      </c>
      <c r="E197" s="223" t="s">
        <v>550</v>
      </c>
      <c r="F197" s="224" t="s">
        <v>551</v>
      </c>
      <c r="G197" s="225" t="s">
        <v>287</v>
      </c>
      <c r="H197" s="226">
        <v>131.705</v>
      </c>
      <c r="I197" s="227"/>
      <c r="J197" s="228">
        <f>ROUND(I197*H197,2)</f>
        <v>0</v>
      </c>
      <c r="K197" s="229"/>
      <c r="L197" s="42"/>
      <c r="M197" s="230" t="s">
        <v>1</v>
      </c>
      <c r="N197" s="231" t="s">
        <v>45</v>
      </c>
      <c r="O197" s="89"/>
      <c r="P197" s="232">
        <f>O197*H197</f>
        <v>0</v>
      </c>
      <c r="Q197" s="232">
        <v>0</v>
      </c>
      <c r="R197" s="232">
        <f>Q197*H197</f>
        <v>0</v>
      </c>
      <c r="S197" s="232">
        <v>0</v>
      </c>
      <c r="T197" s="233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34" t="s">
        <v>153</v>
      </c>
      <c r="AT197" s="234" t="s">
        <v>136</v>
      </c>
      <c r="AU197" s="234" t="s">
        <v>90</v>
      </c>
      <c r="AY197" s="15" t="s">
        <v>133</v>
      </c>
      <c r="BE197" s="235">
        <f>IF(N197="základní",J197,0)</f>
        <v>0</v>
      </c>
      <c r="BF197" s="235">
        <f>IF(N197="snížená",J197,0)</f>
        <v>0</v>
      </c>
      <c r="BG197" s="235">
        <f>IF(N197="zákl. přenesená",J197,0)</f>
        <v>0</v>
      </c>
      <c r="BH197" s="235">
        <f>IF(N197="sníž. přenesená",J197,0)</f>
        <v>0</v>
      </c>
      <c r="BI197" s="235">
        <f>IF(N197="nulová",J197,0)</f>
        <v>0</v>
      </c>
      <c r="BJ197" s="15" t="s">
        <v>85</v>
      </c>
      <c r="BK197" s="235">
        <f>ROUND(I197*H197,2)</f>
        <v>0</v>
      </c>
      <c r="BL197" s="15" t="s">
        <v>153</v>
      </c>
      <c r="BM197" s="234" t="s">
        <v>685</v>
      </c>
    </row>
    <row r="198" spans="1:65" s="2" customFormat="1" ht="24.15" customHeight="1">
      <c r="A198" s="36"/>
      <c r="B198" s="37"/>
      <c r="C198" s="222" t="s">
        <v>402</v>
      </c>
      <c r="D198" s="222" t="s">
        <v>136</v>
      </c>
      <c r="E198" s="223" t="s">
        <v>553</v>
      </c>
      <c r="F198" s="224" t="s">
        <v>554</v>
      </c>
      <c r="G198" s="225" t="s">
        <v>287</v>
      </c>
      <c r="H198" s="226">
        <v>0.099</v>
      </c>
      <c r="I198" s="227"/>
      <c r="J198" s="228">
        <f>ROUND(I198*H198,2)</f>
        <v>0</v>
      </c>
      <c r="K198" s="229"/>
      <c r="L198" s="42"/>
      <c r="M198" s="230" t="s">
        <v>1</v>
      </c>
      <c r="N198" s="231" t="s">
        <v>45</v>
      </c>
      <c r="O198" s="89"/>
      <c r="P198" s="232">
        <f>O198*H198</f>
        <v>0</v>
      </c>
      <c r="Q198" s="232">
        <v>0</v>
      </c>
      <c r="R198" s="232">
        <f>Q198*H198</f>
        <v>0</v>
      </c>
      <c r="S198" s="232">
        <v>0</v>
      </c>
      <c r="T198" s="233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34" t="s">
        <v>153</v>
      </c>
      <c r="AT198" s="234" t="s">
        <v>136</v>
      </c>
      <c r="AU198" s="234" t="s">
        <v>90</v>
      </c>
      <c r="AY198" s="15" t="s">
        <v>133</v>
      </c>
      <c r="BE198" s="235">
        <f>IF(N198="základní",J198,0)</f>
        <v>0</v>
      </c>
      <c r="BF198" s="235">
        <f>IF(N198="snížená",J198,0)</f>
        <v>0</v>
      </c>
      <c r="BG198" s="235">
        <f>IF(N198="zákl. přenesená",J198,0)</f>
        <v>0</v>
      </c>
      <c r="BH198" s="235">
        <f>IF(N198="sníž. přenesená",J198,0)</f>
        <v>0</v>
      </c>
      <c r="BI198" s="235">
        <f>IF(N198="nulová",J198,0)</f>
        <v>0</v>
      </c>
      <c r="BJ198" s="15" t="s">
        <v>85</v>
      </c>
      <c r="BK198" s="235">
        <f>ROUND(I198*H198,2)</f>
        <v>0</v>
      </c>
      <c r="BL198" s="15" t="s">
        <v>153</v>
      </c>
      <c r="BM198" s="234" t="s">
        <v>686</v>
      </c>
    </row>
    <row r="199" spans="1:63" s="12" customFormat="1" ht="25.9" customHeight="1">
      <c r="A199" s="12"/>
      <c r="B199" s="206"/>
      <c r="C199" s="207"/>
      <c r="D199" s="208" t="s">
        <v>79</v>
      </c>
      <c r="E199" s="209" t="s">
        <v>687</v>
      </c>
      <c r="F199" s="209" t="s">
        <v>688</v>
      </c>
      <c r="G199" s="207"/>
      <c r="H199" s="207"/>
      <c r="I199" s="210"/>
      <c r="J199" s="211">
        <f>BK199</f>
        <v>0</v>
      </c>
      <c r="K199" s="207"/>
      <c r="L199" s="212"/>
      <c r="M199" s="213"/>
      <c r="N199" s="214"/>
      <c r="O199" s="214"/>
      <c r="P199" s="215">
        <f>P200</f>
        <v>0</v>
      </c>
      <c r="Q199" s="214"/>
      <c r="R199" s="215">
        <f>R200</f>
        <v>0.00128</v>
      </c>
      <c r="S199" s="214"/>
      <c r="T199" s="216">
        <f>T200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17" t="s">
        <v>90</v>
      </c>
      <c r="AT199" s="218" t="s">
        <v>79</v>
      </c>
      <c r="AU199" s="218" t="s">
        <v>80</v>
      </c>
      <c r="AY199" s="217" t="s">
        <v>133</v>
      </c>
      <c r="BK199" s="219">
        <f>BK200</f>
        <v>0</v>
      </c>
    </row>
    <row r="200" spans="1:63" s="12" customFormat="1" ht="22.8" customHeight="1">
      <c r="A200" s="12"/>
      <c r="B200" s="206"/>
      <c r="C200" s="207"/>
      <c r="D200" s="208" t="s">
        <v>79</v>
      </c>
      <c r="E200" s="220" t="s">
        <v>689</v>
      </c>
      <c r="F200" s="220" t="s">
        <v>690</v>
      </c>
      <c r="G200" s="207"/>
      <c r="H200" s="207"/>
      <c r="I200" s="210"/>
      <c r="J200" s="221">
        <f>BK200</f>
        <v>0</v>
      </c>
      <c r="K200" s="207"/>
      <c r="L200" s="212"/>
      <c r="M200" s="213"/>
      <c r="N200" s="214"/>
      <c r="O200" s="214"/>
      <c r="P200" s="215">
        <f>P201</f>
        <v>0</v>
      </c>
      <c r="Q200" s="214"/>
      <c r="R200" s="215">
        <f>R201</f>
        <v>0.00128</v>
      </c>
      <c r="S200" s="214"/>
      <c r="T200" s="216">
        <f>T201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7" t="s">
        <v>90</v>
      </c>
      <c r="AT200" s="218" t="s">
        <v>79</v>
      </c>
      <c r="AU200" s="218" t="s">
        <v>85</v>
      </c>
      <c r="AY200" s="217" t="s">
        <v>133</v>
      </c>
      <c r="BK200" s="219">
        <f>BK201</f>
        <v>0</v>
      </c>
    </row>
    <row r="201" spans="1:65" s="2" customFormat="1" ht="24.15" customHeight="1">
      <c r="A201" s="36"/>
      <c r="B201" s="37"/>
      <c r="C201" s="222" t="s">
        <v>408</v>
      </c>
      <c r="D201" s="222" t="s">
        <v>136</v>
      </c>
      <c r="E201" s="223" t="s">
        <v>691</v>
      </c>
      <c r="F201" s="224" t="s">
        <v>692</v>
      </c>
      <c r="G201" s="225" t="s">
        <v>191</v>
      </c>
      <c r="H201" s="226">
        <v>0.2</v>
      </c>
      <c r="I201" s="227"/>
      <c r="J201" s="228">
        <f>ROUND(I201*H201,2)</f>
        <v>0</v>
      </c>
      <c r="K201" s="229"/>
      <c r="L201" s="42"/>
      <c r="M201" s="241" t="s">
        <v>1</v>
      </c>
      <c r="N201" s="242" t="s">
        <v>45</v>
      </c>
      <c r="O201" s="243"/>
      <c r="P201" s="244">
        <f>O201*H201</f>
        <v>0</v>
      </c>
      <c r="Q201" s="244">
        <v>0.0064</v>
      </c>
      <c r="R201" s="244">
        <f>Q201*H201</f>
        <v>0.00128</v>
      </c>
      <c r="S201" s="244">
        <v>0</v>
      </c>
      <c r="T201" s="245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34" t="s">
        <v>290</v>
      </c>
      <c r="AT201" s="234" t="s">
        <v>136</v>
      </c>
      <c r="AU201" s="234" t="s">
        <v>90</v>
      </c>
      <c r="AY201" s="15" t="s">
        <v>133</v>
      </c>
      <c r="BE201" s="235">
        <f>IF(N201="základní",J201,0)</f>
        <v>0</v>
      </c>
      <c r="BF201" s="235">
        <f>IF(N201="snížená",J201,0)</f>
        <v>0</v>
      </c>
      <c r="BG201" s="235">
        <f>IF(N201="zákl. přenesená",J201,0)</f>
        <v>0</v>
      </c>
      <c r="BH201" s="235">
        <f>IF(N201="sníž. přenesená",J201,0)</f>
        <v>0</v>
      </c>
      <c r="BI201" s="235">
        <f>IF(N201="nulová",J201,0)</f>
        <v>0</v>
      </c>
      <c r="BJ201" s="15" t="s">
        <v>85</v>
      </c>
      <c r="BK201" s="235">
        <f>ROUND(I201*H201,2)</f>
        <v>0</v>
      </c>
      <c r="BL201" s="15" t="s">
        <v>290</v>
      </c>
      <c r="BM201" s="234" t="s">
        <v>693</v>
      </c>
    </row>
    <row r="202" spans="1:31" s="2" customFormat="1" ht="6.95" customHeight="1">
      <c r="A202" s="36"/>
      <c r="B202" s="64"/>
      <c r="C202" s="65"/>
      <c r="D202" s="65"/>
      <c r="E202" s="65"/>
      <c r="F202" s="65"/>
      <c r="G202" s="65"/>
      <c r="H202" s="65"/>
      <c r="I202" s="65"/>
      <c r="J202" s="65"/>
      <c r="K202" s="65"/>
      <c r="L202" s="42"/>
      <c r="M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</row>
  </sheetData>
  <sheetProtection password="CC35" sheet="1" objects="1" scenarios="1" formatColumns="0" formatRows="0" autoFilter="0"/>
  <autoFilter ref="C127:K20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107</v>
      </c>
      <c r="AZ2" s="246" t="s">
        <v>694</v>
      </c>
      <c r="BA2" s="246" t="s">
        <v>695</v>
      </c>
      <c r="BB2" s="246" t="s">
        <v>191</v>
      </c>
      <c r="BC2" s="246" t="s">
        <v>696</v>
      </c>
      <c r="BD2" s="246" t="s">
        <v>148</v>
      </c>
    </row>
    <row r="3" spans="2:5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8"/>
      <c r="AT3" s="15" t="s">
        <v>90</v>
      </c>
      <c r="AZ3" s="246" t="s">
        <v>559</v>
      </c>
      <c r="BA3" s="246" t="s">
        <v>697</v>
      </c>
      <c r="BB3" s="246" t="s">
        <v>191</v>
      </c>
      <c r="BC3" s="246" t="s">
        <v>698</v>
      </c>
      <c r="BD3" s="246" t="s">
        <v>148</v>
      </c>
    </row>
    <row r="4" spans="2:46" s="1" customFormat="1" ht="24.95" customHeight="1">
      <c r="B4" s="18"/>
      <c r="D4" s="145" t="s">
        <v>108</v>
      </c>
      <c r="L4" s="18"/>
      <c r="M4" s="146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47" t="s">
        <v>16</v>
      </c>
      <c r="L6" s="18"/>
    </row>
    <row r="7" spans="2:12" s="1" customFormat="1" ht="16.5" customHeight="1">
      <c r="B7" s="18"/>
      <c r="E7" s="247" t="str">
        <f>'Rekapitulace stavby'!K6</f>
        <v>Křtiny - úložiště Dykovy školky</v>
      </c>
      <c r="F7" s="147"/>
      <c r="G7" s="147"/>
      <c r="H7" s="147"/>
      <c r="L7" s="18"/>
    </row>
    <row r="8" spans="2:12" s="1" customFormat="1" ht="12" customHeight="1">
      <c r="B8" s="18"/>
      <c r="D8" s="147" t="s">
        <v>193</v>
      </c>
      <c r="L8" s="18"/>
    </row>
    <row r="9" spans="1:31" s="2" customFormat="1" ht="16.5" customHeight="1">
      <c r="A9" s="36"/>
      <c r="B9" s="42"/>
      <c r="C9" s="36"/>
      <c r="D9" s="36"/>
      <c r="E9" s="247" t="s">
        <v>500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47" t="s">
        <v>501</v>
      </c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2"/>
      <c r="C11" s="36"/>
      <c r="D11" s="36"/>
      <c r="E11" s="148" t="s">
        <v>699</v>
      </c>
      <c r="F11" s="36"/>
      <c r="G11" s="36"/>
      <c r="H11" s="36"/>
      <c r="I11" s="36"/>
      <c r="J11" s="36"/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2"/>
      <c r="C12" s="36"/>
      <c r="D12" s="36"/>
      <c r="E12" s="36"/>
      <c r="F12" s="36"/>
      <c r="G12" s="36"/>
      <c r="H12" s="36"/>
      <c r="I12" s="36"/>
      <c r="J12" s="36"/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2"/>
      <c r="C13" s="36"/>
      <c r="D13" s="147" t="s">
        <v>18</v>
      </c>
      <c r="E13" s="36"/>
      <c r="F13" s="138" t="s">
        <v>1</v>
      </c>
      <c r="G13" s="36"/>
      <c r="H13" s="36"/>
      <c r="I13" s="147" t="s">
        <v>19</v>
      </c>
      <c r="J13" s="138" t="s">
        <v>1</v>
      </c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7" t="s">
        <v>20</v>
      </c>
      <c r="E14" s="36"/>
      <c r="F14" s="138" t="s">
        <v>21</v>
      </c>
      <c r="G14" s="36"/>
      <c r="H14" s="36"/>
      <c r="I14" s="147" t="s">
        <v>22</v>
      </c>
      <c r="J14" s="149" t="str">
        <f>'Rekapitulace stavby'!AN8</f>
        <v>6. 2. 2023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8" customHeight="1">
      <c r="A15" s="36"/>
      <c r="B15" s="42"/>
      <c r="C15" s="36"/>
      <c r="D15" s="36"/>
      <c r="E15" s="36"/>
      <c r="F15" s="36"/>
      <c r="G15" s="36"/>
      <c r="H15" s="36"/>
      <c r="I15" s="36"/>
      <c r="J15" s="36"/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2"/>
      <c r="C16" s="36"/>
      <c r="D16" s="147" t="s">
        <v>24</v>
      </c>
      <c r="E16" s="36"/>
      <c r="F16" s="36"/>
      <c r="G16" s="36"/>
      <c r="H16" s="36"/>
      <c r="I16" s="147" t="s">
        <v>25</v>
      </c>
      <c r="J16" s="138" t="s">
        <v>26</v>
      </c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2"/>
      <c r="C17" s="36"/>
      <c r="D17" s="36"/>
      <c r="E17" s="138" t="s">
        <v>27</v>
      </c>
      <c r="F17" s="36"/>
      <c r="G17" s="36"/>
      <c r="H17" s="36"/>
      <c r="I17" s="147" t="s">
        <v>28</v>
      </c>
      <c r="J17" s="138" t="s">
        <v>29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2"/>
      <c r="C18" s="36"/>
      <c r="D18" s="36"/>
      <c r="E18" s="36"/>
      <c r="F18" s="36"/>
      <c r="G18" s="36"/>
      <c r="H18" s="36"/>
      <c r="I18" s="36"/>
      <c r="J18" s="36"/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2"/>
      <c r="C19" s="36"/>
      <c r="D19" s="147" t="s">
        <v>30</v>
      </c>
      <c r="E19" s="36"/>
      <c r="F19" s="36"/>
      <c r="G19" s="36"/>
      <c r="H19" s="36"/>
      <c r="I19" s="147" t="s">
        <v>25</v>
      </c>
      <c r="J19" s="31" t="str">
        <f>'Rekapitulace stavby'!AN13</f>
        <v>Vyplň údaj</v>
      </c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2"/>
      <c r="C20" s="36"/>
      <c r="D20" s="36"/>
      <c r="E20" s="31" t="str">
        <f>'Rekapitulace stavby'!E14</f>
        <v>Vyplň údaj</v>
      </c>
      <c r="F20" s="138"/>
      <c r="G20" s="138"/>
      <c r="H20" s="138"/>
      <c r="I20" s="147" t="s">
        <v>28</v>
      </c>
      <c r="J20" s="31" t="str">
        <f>'Rekapitulace stavby'!AN14</f>
        <v>Vyplň údaj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2"/>
      <c r="C21" s="36"/>
      <c r="D21" s="36"/>
      <c r="E21" s="36"/>
      <c r="F21" s="36"/>
      <c r="G21" s="36"/>
      <c r="H21" s="36"/>
      <c r="I21" s="36"/>
      <c r="J21" s="36"/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2"/>
      <c r="C22" s="36"/>
      <c r="D22" s="147" t="s">
        <v>32</v>
      </c>
      <c r="E22" s="36"/>
      <c r="F22" s="36"/>
      <c r="G22" s="36"/>
      <c r="H22" s="36"/>
      <c r="I22" s="147" t="s">
        <v>25</v>
      </c>
      <c r="J22" s="138" t="s">
        <v>33</v>
      </c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2"/>
      <c r="C23" s="36"/>
      <c r="D23" s="36"/>
      <c r="E23" s="138" t="s">
        <v>34</v>
      </c>
      <c r="F23" s="36"/>
      <c r="G23" s="36"/>
      <c r="H23" s="36"/>
      <c r="I23" s="147" t="s">
        <v>28</v>
      </c>
      <c r="J23" s="138" t="s">
        <v>35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2"/>
      <c r="C24" s="36"/>
      <c r="D24" s="36"/>
      <c r="E24" s="36"/>
      <c r="F24" s="36"/>
      <c r="G24" s="36"/>
      <c r="H24" s="36"/>
      <c r="I24" s="36"/>
      <c r="J24" s="36"/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2"/>
      <c r="C25" s="36"/>
      <c r="D25" s="147" t="s">
        <v>37</v>
      </c>
      <c r="E25" s="36"/>
      <c r="F25" s="36"/>
      <c r="G25" s="36"/>
      <c r="H25" s="36"/>
      <c r="I25" s="147" t="s">
        <v>25</v>
      </c>
      <c r="J25" s="138" t="s">
        <v>33</v>
      </c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2"/>
      <c r="C26" s="36"/>
      <c r="D26" s="36"/>
      <c r="E26" s="138" t="s">
        <v>38</v>
      </c>
      <c r="F26" s="36"/>
      <c r="G26" s="36"/>
      <c r="H26" s="36"/>
      <c r="I26" s="147" t="s">
        <v>28</v>
      </c>
      <c r="J26" s="138" t="s">
        <v>35</v>
      </c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36"/>
      <c r="E27" s="36"/>
      <c r="F27" s="36"/>
      <c r="G27" s="36"/>
      <c r="H27" s="36"/>
      <c r="I27" s="36"/>
      <c r="J27" s="36"/>
      <c r="K27" s="36"/>
      <c r="L27" s="61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2"/>
      <c r="C28" s="36"/>
      <c r="D28" s="147" t="s">
        <v>39</v>
      </c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50"/>
      <c r="B29" s="151"/>
      <c r="C29" s="150"/>
      <c r="D29" s="150"/>
      <c r="E29" s="152" t="s">
        <v>1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36"/>
      <c r="B30" s="42"/>
      <c r="C30" s="36"/>
      <c r="D30" s="36"/>
      <c r="E30" s="36"/>
      <c r="F30" s="36"/>
      <c r="G30" s="36"/>
      <c r="H30" s="36"/>
      <c r="I30" s="36"/>
      <c r="J30" s="36"/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4"/>
      <c r="E31" s="154"/>
      <c r="F31" s="154"/>
      <c r="G31" s="154"/>
      <c r="H31" s="154"/>
      <c r="I31" s="154"/>
      <c r="J31" s="154"/>
      <c r="K31" s="154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42"/>
      <c r="C32" s="36"/>
      <c r="D32" s="155" t="s">
        <v>40</v>
      </c>
      <c r="E32" s="36"/>
      <c r="F32" s="36"/>
      <c r="G32" s="36"/>
      <c r="H32" s="36"/>
      <c r="I32" s="36"/>
      <c r="J32" s="156">
        <f>ROUND(J126,2)</f>
        <v>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2"/>
      <c r="C33" s="36"/>
      <c r="D33" s="154"/>
      <c r="E33" s="154"/>
      <c r="F33" s="154"/>
      <c r="G33" s="154"/>
      <c r="H33" s="154"/>
      <c r="I33" s="154"/>
      <c r="J33" s="154"/>
      <c r="K33" s="154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36"/>
      <c r="F34" s="157" t="s">
        <v>42</v>
      </c>
      <c r="G34" s="36"/>
      <c r="H34" s="36"/>
      <c r="I34" s="157" t="s">
        <v>41</v>
      </c>
      <c r="J34" s="157" t="s">
        <v>43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2"/>
      <c r="C35" s="36"/>
      <c r="D35" s="158" t="s">
        <v>44</v>
      </c>
      <c r="E35" s="147" t="s">
        <v>45</v>
      </c>
      <c r="F35" s="159">
        <f>ROUND((SUM(BE126:BE163)),2)</f>
        <v>0</v>
      </c>
      <c r="G35" s="36"/>
      <c r="H35" s="36"/>
      <c r="I35" s="160">
        <v>0.21</v>
      </c>
      <c r="J35" s="159">
        <f>ROUND(((SUM(BE126:BE163))*I35),2)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2"/>
      <c r="C36" s="36"/>
      <c r="D36" s="36"/>
      <c r="E36" s="147" t="s">
        <v>46</v>
      </c>
      <c r="F36" s="159">
        <f>ROUND((SUM(BF126:BF163)),2)</f>
        <v>0</v>
      </c>
      <c r="G36" s="36"/>
      <c r="H36" s="36"/>
      <c r="I36" s="160">
        <v>0.15</v>
      </c>
      <c r="J36" s="159">
        <f>ROUND(((SUM(BF126:BF163))*I36),2)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7" t="s">
        <v>47</v>
      </c>
      <c r="F37" s="159">
        <f>ROUND((SUM(BG126:BG163)),2)</f>
        <v>0</v>
      </c>
      <c r="G37" s="36"/>
      <c r="H37" s="36"/>
      <c r="I37" s="160">
        <v>0.21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2"/>
      <c r="C38" s="36"/>
      <c r="D38" s="36"/>
      <c r="E38" s="147" t="s">
        <v>48</v>
      </c>
      <c r="F38" s="159">
        <f>ROUND((SUM(BH126:BH163)),2)</f>
        <v>0</v>
      </c>
      <c r="G38" s="36"/>
      <c r="H38" s="36"/>
      <c r="I38" s="160">
        <v>0.15</v>
      </c>
      <c r="J38" s="159">
        <f>0</f>
        <v>0</v>
      </c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2"/>
      <c r="C39" s="36"/>
      <c r="D39" s="36"/>
      <c r="E39" s="147" t="s">
        <v>49</v>
      </c>
      <c r="F39" s="159">
        <f>ROUND((SUM(BI126:BI163)),2)</f>
        <v>0</v>
      </c>
      <c r="G39" s="36"/>
      <c r="H39" s="36"/>
      <c r="I39" s="160">
        <v>0</v>
      </c>
      <c r="J39" s="159">
        <f>0</f>
        <v>0</v>
      </c>
      <c r="K39" s="36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42"/>
      <c r="C41" s="161"/>
      <c r="D41" s="162" t="s">
        <v>50</v>
      </c>
      <c r="E41" s="163"/>
      <c r="F41" s="163"/>
      <c r="G41" s="164" t="s">
        <v>51</v>
      </c>
      <c r="H41" s="165" t="s">
        <v>52</v>
      </c>
      <c r="I41" s="163"/>
      <c r="J41" s="166">
        <f>SUM(J32:J39)</f>
        <v>0</v>
      </c>
      <c r="K41" s="167"/>
      <c r="L41" s="61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42"/>
      <c r="C42" s="36"/>
      <c r="D42" s="36"/>
      <c r="E42" s="36"/>
      <c r="F42" s="36"/>
      <c r="G42" s="36"/>
      <c r="H42" s="36"/>
      <c r="I42" s="36"/>
      <c r="J42" s="36"/>
      <c r="K42" s="36"/>
      <c r="L42" s="61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8" t="s">
        <v>53</v>
      </c>
      <c r="E50" s="169"/>
      <c r="F50" s="169"/>
      <c r="G50" s="168" t="s">
        <v>54</v>
      </c>
      <c r="H50" s="169"/>
      <c r="I50" s="169"/>
      <c r="J50" s="169"/>
      <c r="K50" s="169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0" t="s">
        <v>55</v>
      </c>
      <c r="E61" s="171"/>
      <c r="F61" s="172" t="s">
        <v>56</v>
      </c>
      <c r="G61" s="170" t="s">
        <v>55</v>
      </c>
      <c r="H61" s="171"/>
      <c r="I61" s="171"/>
      <c r="J61" s="173" t="s">
        <v>56</v>
      </c>
      <c r="K61" s="171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8" t="s">
        <v>57</v>
      </c>
      <c r="E65" s="174"/>
      <c r="F65" s="174"/>
      <c r="G65" s="168" t="s">
        <v>58</v>
      </c>
      <c r="H65" s="174"/>
      <c r="I65" s="174"/>
      <c r="J65" s="174"/>
      <c r="K65" s="174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0" t="s">
        <v>55</v>
      </c>
      <c r="E76" s="171"/>
      <c r="F76" s="172" t="s">
        <v>56</v>
      </c>
      <c r="G76" s="170" t="s">
        <v>55</v>
      </c>
      <c r="H76" s="171"/>
      <c r="I76" s="171"/>
      <c r="J76" s="173" t="s">
        <v>56</v>
      </c>
      <c r="K76" s="171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5"/>
      <c r="C77" s="176"/>
      <c r="D77" s="176"/>
      <c r="E77" s="176"/>
      <c r="F77" s="176"/>
      <c r="G77" s="176"/>
      <c r="H77" s="176"/>
      <c r="I77" s="176"/>
      <c r="J77" s="176"/>
      <c r="K77" s="176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7"/>
      <c r="C81" s="178"/>
      <c r="D81" s="178"/>
      <c r="E81" s="178"/>
      <c r="F81" s="178"/>
      <c r="G81" s="178"/>
      <c r="H81" s="178"/>
      <c r="I81" s="178"/>
      <c r="J81" s="178"/>
      <c r="K81" s="178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109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248" t="str">
        <f>E7</f>
        <v>Křtiny - úložiště Dykovy školky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19"/>
      <c r="C86" s="30" t="s">
        <v>193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6"/>
      <c r="B87" s="37"/>
      <c r="C87" s="38"/>
      <c r="D87" s="38"/>
      <c r="E87" s="248" t="s">
        <v>500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0" t="s">
        <v>501</v>
      </c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74" t="str">
        <f>E11</f>
        <v>SO.033 - Kabel nn</v>
      </c>
      <c r="F89" s="38"/>
      <c r="G89" s="38"/>
      <c r="H89" s="38"/>
      <c r="I89" s="38"/>
      <c r="J89" s="38"/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20</v>
      </c>
      <c r="D91" s="38"/>
      <c r="E91" s="38"/>
      <c r="F91" s="25" t="str">
        <f>F14</f>
        <v>k.ú. Křtiny</v>
      </c>
      <c r="G91" s="38"/>
      <c r="H91" s="38"/>
      <c r="I91" s="30" t="s">
        <v>22</v>
      </c>
      <c r="J91" s="77" t="str">
        <f>IF(J14="","",J14)</f>
        <v>6. 2. 2023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15" customHeight="1">
      <c r="A93" s="36"/>
      <c r="B93" s="37"/>
      <c r="C93" s="30" t="s">
        <v>24</v>
      </c>
      <c r="D93" s="38"/>
      <c r="E93" s="38"/>
      <c r="F93" s="25" t="str">
        <f>E17</f>
        <v>Mendelova univerzita v Brně</v>
      </c>
      <c r="G93" s="38"/>
      <c r="H93" s="38"/>
      <c r="I93" s="30" t="s">
        <v>32</v>
      </c>
      <c r="J93" s="34" t="str">
        <f>E23</f>
        <v>Ing. Karel Vaštík</v>
      </c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40.05" customHeight="1">
      <c r="A94" s="36"/>
      <c r="B94" s="37"/>
      <c r="C94" s="30" t="s">
        <v>30</v>
      </c>
      <c r="D94" s="38"/>
      <c r="E94" s="38"/>
      <c r="F94" s="25" t="str">
        <f>IF(E20="","",E20)</f>
        <v>Vyplň údaj</v>
      </c>
      <c r="G94" s="38"/>
      <c r="H94" s="38"/>
      <c r="I94" s="30" t="s">
        <v>37</v>
      </c>
      <c r="J94" s="34" t="str">
        <f>E26</f>
        <v>Ing. Karel Vaštík, Lideřovská 14, 696 61 Vnorovy</v>
      </c>
      <c r="K94" s="38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79" t="s">
        <v>110</v>
      </c>
      <c r="D96" s="180"/>
      <c r="E96" s="180"/>
      <c r="F96" s="180"/>
      <c r="G96" s="180"/>
      <c r="H96" s="180"/>
      <c r="I96" s="180"/>
      <c r="J96" s="181" t="s">
        <v>111</v>
      </c>
      <c r="K96" s="180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61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8" customHeight="1">
      <c r="A98" s="36"/>
      <c r="B98" s="37"/>
      <c r="C98" s="182" t="s">
        <v>112</v>
      </c>
      <c r="D98" s="38"/>
      <c r="E98" s="38"/>
      <c r="F98" s="38"/>
      <c r="G98" s="38"/>
      <c r="H98" s="38"/>
      <c r="I98" s="38"/>
      <c r="J98" s="108">
        <f>J126</f>
        <v>0</v>
      </c>
      <c r="K98" s="38"/>
      <c r="L98" s="61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5" t="s">
        <v>113</v>
      </c>
    </row>
    <row r="99" spans="1:31" s="9" customFormat="1" ht="24.95" customHeight="1">
      <c r="A99" s="9"/>
      <c r="B99" s="183"/>
      <c r="C99" s="184"/>
      <c r="D99" s="185" t="s">
        <v>220</v>
      </c>
      <c r="E99" s="186"/>
      <c r="F99" s="186"/>
      <c r="G99" s="186"/>
      <c r="H99" s="186"/>
      <c r="I99" s="186"/>
      <c r="J99" s="187">
        <f>J127</f>
        <v>0</v>
      </c>
      <c r="K99" s="184"/>
      <c r="L99" s="18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9"/>
      <c r="C100" s="130"/>
      <c r="D100" s="190" t="s">
        <v>224</v>
      </c>
      <c r="E100" s="191"/>
      <c r="F100" s="191"/>
      <c r="G100" s="191"/>
      <c r="H100" s="191"/>
      <c r="I100" s="191"/>
      <c r="J100" s="192">
        <f>J128</f>
        <v>0</v>
      </c>
      <c r="K100" s="130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9"/>
      <c r="C101" s="130"/>
      <c r="D101" s="190" t="s">
        <v>226</v>
      </c>
      <c r="E101" s="191"/>
      <c r="F101" s="191"/>
      <c r="G101" s="191"/>
      <c r="H101" s="191"/>
      <c r="I101" s="191"/>
      <c r="J101" s="192">
        <f>J135</f>
        <v>0</v>
      </c>
      <c r="K101" s="130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83"/>
      <c r="C102" s="184"/>
      <c r="D102" s="185" t="s">
        <v>700</v>
      </c>
      <c r="E102" s="186"/>
      <c r="F102" s="186"/>
      <c r="G102" s="186"/>
      <c r="H102" s="186"/>
      <c r="I102" s="186"/>
      <c r="J102" s="187">
        <f>J137</f>
        <v>0</v>
      </c>
      <c r="K102" s="184"/>
      <c r="L102" s="188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9"/>
      <c r="C103" s="130"/>
      <c r="D103" s="190" t="s">
        <v>701</v>
      </c>
      <c r="E103" s="191"/>
      <c r="F103" s="191"/>
      <c r="G103" s="191"/>
      <c r="H103" s="191"/>
      <c r="I103" s="191"/>
      <c r="J103" s="192">
        <f>J138</f>
        <v>0</v>
      </c>
      <c r="K103" s="130"/>
      <c r="L103" s="19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9"/>
      <c r="C104" s="130"/>
      <c r="D104" s="190" t="s">
        <v>702</v>
      </c>
      <c r="E104" s="191"/>
      <c r="F104" s="191"/>
      <c r="G104" s="191"/>
      <c r="H104" s="191"/>
      <c r="I104" s="191"/>
      <c r="J104" s="192">
        <f>J145</f>
        <v>0</v>
      </c>
      <c r="K104" s="130"/>
      <c r="L104" s="19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6"/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64"/>
      <c r="C106" s="65"/>
      <c r="D106" s="65"/>
      <c r="E106" s="65"/>
      <c r="F106" s="65"/>
      <c r="G106" s="65"/>
      <c r="H106" s="65"/>
      <c r="I106" s="65"/>
      <c r="J106" s="65"/>
      <c r="K106" s="65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10" spans="1:31" s="2" customFormat="1" ht="6.95" customHeight="1">
      <c r="A110" s="36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4.95" customHeight="1">
      <c r="A111" s="36"/>
      <c r="B111" s="37"/>
      <c r="C111" s="21" t="s">
        <v>117</v>
      </c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16</v>
      </c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248" t="str">
        <f>E7</f>
        <v>Křtiny - úložiště Dykovy školky</v>
      </c>
      <c r="F114" s="30"/>
      <c r="G114" s="30"/>
      <c r="H114" s="30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2:12" s="1" customFormat="1" ht="12" customHeight="1">
      <c r="B115" s="19"/>
      <c r="C115" s="30" t="s">
        <v>193</v>
      </c>
      <c r="D115" s="20"/>
      <c r="E115" s="20"/>
      <c r="F115" s="20"/>
      <c r="G115" s="20"/>
      <c r="H115" s="20"/>
      <c r="I115" s="20"/>
      <c r="J115" s="20"/>
      <c r="K115" s="20"/>
      <c r="L115" s="18"/>
    </row>
    <row r="116" spans="1:31" s="2" customFormat="1" ht="16.5" customHeight="1">
      <c r="A116" s="36"/>
      <c r="B116" s="37"/>
      <c r="C116" s="38"/>
      <c r="D116" s="38"/>
      <c r="E116" s="248" t="s">
        <v>500</v>
      </c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501</v>
      </c>
      <c r="D117" s="38"/>
      <c r="E117" s="38"/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6.5" customHeight="1">
      <c r="A118" s="36"/>
      <c r="B118" s="37"/>
      <c r="C118" s="38"/>
      <c r="D118" s="38"/>
      <c r="E118" s="74" t="str">
        <f>E11</f>
        <v>SO.033 - Kabel nn</v>
      </c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2" customHeight="1">
      <c r="A120" s="36"/>
      <c r="B120" s="37"/>
      <c r="C120" s="30" t="s">
        <v>20</v>
      </c>
      <c r="D120" s="38"/>
      <c r="E120" s="38"/>
      <c r="F120" s="25" t="str">
        <f>F14</f>
        <v>k.ú. Křtiny</v>
      </c>
      <c r="G120" s="38"/>
      <c r="H120" s="38"/>
      <c r="I120" s="30" t="s">
        <v>22</v>
      </c>
      <c r="J120" s="77" t="str">
        <f>IF(J14="","",J14)</f>
        <v>6. 2. 2023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6.95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5.15" customHeight="1">
      <c r="A122" s="36"/>
      <c r="B122" s="37"/>
      <c r="C122" s="30" t="s">
        <v>24</v>
      </c>
      <c r="D122" s="38"/>
      <c r="E122" s="38"/>
      <c r="F122" s="25" t="str">
        <f>E17</f>
        <v>Mendelova univerzita v Brně</v>
      </c>
      <c r="G122" s="38"/>
      <c r="H122" s="38"/>
      <c r="I122" s="30" t="s">
        <v>32</v>
      </c>
      <c r="J122" s="34" t="str">
        <f>E23</f>
        <v>Ing. Karel Vaštík</v>
      </c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40.05" customHeight="1">
      <c r="A123" s="36"/>
      <c r="B123" s="37"/>
      <c r="C123" s="30" t="s">
        <v>30</v>
      </c>
      <c r="D123" s="38"/>
      <c r="E123" s="38"/>
      <c r="F123" s="25" t="str">
        <f>IF(E20="","",E20)</f>
        <v>Vyplň údaj</v>
      </c>
      <c r="G123" s="38"/>
      <c r="H123" s="38"/>
      <c r="I123" s="30" t="s">
        <v>37</v>
      </c>
      <c r="J123" s="34" t="str">
        <f>E26</f>
        <v>Ing. Karel Vaštík, Lideřovská 14, 696 61 Vnorovy</v>
      </c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0.3" customHeight="1">
      <c r="A124" s="36"/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11" customFormat="1" ht="29.25" customHeight="1">
      <c r="A125" s="194"/>
      <c r="B125" s="195"/>
      <c r="C125" s="196" t="s">
        <v>118</v>
      </c>
      <c r="D125" s="197" t="s">
        <v>65</v>
      </c>
      <c r="E125" s="197" t="s">
        <v>61</v>
      </c>
      <c r="F125" s="197" t="s">
        <v>62</v>
      </c>
      <c r="G125" s="197" t="s">
        <v>119</v>
      </c>
      <c r="H125" s="197" t="s">
        <v>120</v>
      </c>
      <c r="I125" s="197" t="s">
        <v>121</v>
      </c>
      <c r="J125" s="198" t="s">
        <v>111</v>
      </c>
      <c r="K125" s="199" t="s">
        <v>122</v>
      </c>
      <c r="L125" s="200"/>
      <c r="M125" s="98" t="s">
        <v>1</v>
      </c>
      <c r="N125" s="99" t="s">
        <v>44</v>
      </c>
      <c r="O125" s="99" t="s">
        <v>123</v>
      </c>
      <c r="P125" s="99" t="s">
        <v>124</v>
      </c>
      <c r="Q125" s="99" t="s">
        <v>125</v>
      </c>
      <c r="R125" s="99" t="s">
        <v>126</v>
      </c>
      <c r="S125" s="99" t="s">
        <v>127</v>
      </c>
      <c r="T125" s="100" t="s">
        <v>128</v>
      </c>
      <c r="U125" s="194"/>
      <c r="V125" s="194"/>
      <c r="W125" s="194"/>
      <c r="X125" s="194"/>
      <c r="Y125" s="194"/>
      <c r="Z125" s="194"/>
      <c r="AA125" s="194"/>
      <c r="AB125" s="194"/>
      <c r="AC125" s="194"/>
      <c r="AD125" s="194"/>
      <c r="AE125" s="194"/>
    </row>
    <row r="126" spans="1:63" s="2" customFormat="1" ht="22.8" customHeight="1">
      <c r="A126" s="36"/>
      <c r="B126" s="37"/>
      <c r="C126" s="105" t="s">
        <v>129</v>
      </c>
      <c r="D126" s="38"/>
      <c r="E126" s="38"/>
      <c r="F126" s="38"/>
      <c r="G126" s="38"/>
      <c r="H126" s="38"/>
      <c r="I126" s="38"/>
      <c r="J126" s="201">
        <f>BK126</f>
        <v>0</v>
      </c>
      <c r="K126" s="38"/>
      <c r="L126" s="42"/>
      <c r="M126" s="101"/>
      <c r="N126" s="202"/>
      <c r="O126" s="102"/>
      <c r="P126" s="203">
        <f>P127+P137</f>
        <v>0</v>
      </c>
      <c r="Q126" s="102"/>
      <c r="R126" s="203">
        <f>R127+R137</f>
        <v>12.258753</v>
      </c>
      <c r="S126" s="102"/>
      <c r="T126" s="204">
        <f>T127+T137</f>
        <v>15.41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79</v>
      </c>
      <c r="AU126" s="15" t="s">
        <v>113</v>
      </c>
      <c r="BK126" s="205">
        <f>BK127+BK137</f>
        <v>0</v>
      </c>
    </row>
    <row r="127" spans="1:63" s="12" customFormat="1" ht="25.9" customHeight="1">
      <c r="A127" s="12"/>
      <c r="B127" s="206"/>
      <c r="C127" s="207"/>
      <c r="D127" s="208" t="s">
        <v>79</v>
      </c>
      <c r="E127" s="209" t="s">
        <v>227</v>
      </c>
      <c r="F127" s="209" t="s">
        <v>228</v>
      </c>
      <c r="G127" s="207"/>
      <c r="H127" s="207"/>
      <c r="I127" s="210"/>
      <c r="J127" s="211">
        <f>BK127</f>
        <v>0</v>
      </c>
      <c r="K127" s="207"/>
      <c r="L127" s="212"/>
      <c r="M127" s="213"/>
      <c r="N127" s="214"/>
      <c r="O127" s="214"/>
      <c r="P127" s="215">
        <f>P128+P135</f>
        <v>0</v>
      </c>
      <c r="Q127" s="214"/>
      <c r="R127" s="215">
        <f>R128+R135</f>
        <v>12.14375</v>
      </c>
      <c r="S127" s="214"/>
      <c r="T127" s="216">
        <f>T128+T135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7" t="s">
        <v>85</v>
      </c>
      <c r="AT127" s="218" t="s">
        <v>79</v>
      </c>
      <c r="AU127" s="218" t="s">
        <v>80</v>
      </c>
      <c r="AY127" s="217" t="s">
        <v>133</v>
      </c>
      <c r="BK127" s="219">
        <f>BK128+BK135</f>
        <v>0</v>
      </c>
    </row>
    <row r="128" spans="1:63" s="12" customFormat="1" ht="22.8" customHeight="1">
      <c r="A128" s="12"/>
      <c r="B128" s="206"/>
      <c r="C128" s="207"/>
      <c r="D128" s="208" t="s">
        <v>79</v>
      </c>
      <c r="E128" s="220" t="s">
        <v>132</v>
      </c>
      <c r="F128" s="220" t="s">
        <v>336</v>
      </c>
      <c r="G128" s="207"/>
      <c r="H128" s="207"/>
      <c r="I128" s="210"/>
      <c r="J128" s="221">
        <f>BK128</f>
        <v>0</v>
      </c>
      <c r="K128" s="207"/>
      <c r="L128" s="212"/>
      <c r="M128" s="213"/>
      <c r="N128" s="214"/>
      <c r="O128" s="214"/>
      <c r="P128" s="215">
        <f>SUM(P129:P134)</f>
        <v>0</v>
      </c>
      <c r="Q128" s="214"/>
      <c r="R128" s="215">
        <f>SUM(R129:R134)</f>
        <v>12.14375</v>
      </c>
      <c r="S128" s="214"/>
      <c r="T128" s="216">
        <f>SUM(T129:T134)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7" t="s">
        <v>85</v>
      </c>
      <c r="AT128" s="218" t="s">
        <v>79</v>
      </c>
      <c r="AU128" s="218" t="s">
        <v>85</v>
      </c>
      <c r="AY128" s="217" t="s">
        <v>133</v>
      </c>
      <c r="BK128" s="219">
        <f>SUM(BK129:BK134)</f>
        <v>0</v>
      </c>
    </row>
    <row r="129" spans="1:65" s="2" customFormat="1" ht="24.15" customHeight="1">
      <c r="A129" s="36"/>
      <c r="B129" s="37"/>
      <c r="C129" s="222" t="s">
        <v>85</v>
      </c>
      <c r="D129" s="222" t="s">
        <v>136</v>
      </c>
      <c r="E129" s="223" t="s">
        <v>602</v>
      </c>
      <c r="F129" s="224" t="s">
        <v>603</v>
      </c>
      <c r="G129" s="225" t="s">
        <v>175</v>
      </c>
      <c r="H129" s="226">
        <v>16.75</v>
      </c>
      <c r="I129" s="227"/>
      <c r="J129" s="228">
        <f>ROUND(I129*H129,2)</f>
        <v>0</v>
      </c>
      <c r="K129" s="229"/>
      <c r="L129" s="42"/>
      <c r="M129" s="230" t="s">
        <v>1</v>
      </c>
      <c r="N129" s="231" t="s">
        <v>45</v>
      </c>
      <c r="O129" s="89"/>
      <c r="P129" s="232">
        <f>O129*H129</f>
        <v>0</v>
      </c>
      <c r="Q129" s="232">
        <v>0</v>
      </c>
      <c r="R129" s="232">
        <f>Q129*H129</f>
        <v>0</v>
      </c>
      <c r="S129" s="232">
        <v>0</v>
      </c>
      <c r="T129" s="233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34" t="s">
        <v>153</v>
      </c>
      <c r="AT129" s="234" t="s">
        <v>136</v>
      </c>
      <c r="AU129" s="234" t="s">
        <v>90</v>
      </c>
      <c r="AY129" s="15" t="s">
        <v>133</v>
      </c>
      <c r="BE129" s="235">
        <f>IF(N129="základní",J129,0)</f>
        <v>0</v>
      </c>
      <c r="BF129" s="235">
        <f>IF(N129="snížená",J129,0)</f>
        <v>0</v>
      </c>
      <c r="BG129" s="235">
        <f>IF(N129="zákl. přenesená",J129,0)</f>
        <v>0</v>
      </c>
      <c r="BH129" s="235">
        <f>IF(N129="sníž. přenesená",J129,0)</f>
        <v>0</v>
      </c>
      <c r="BI129" s="235">
        <f>IF(N129="nulová",J129,0)</f>
        <v>0</v>
      </c>
      <c r="BJ129" s="15" t="s">
        <v>85</v>
      </c>
      <c r="BK129" s="235">
        <f>ROUND(I129*H129,2)</f>
        <v>0</v>
      </c>
      <c r="BL129" s="15" t="s">
        <v>153</v>
      </c>
      <c r="BM129" s="234" t="s">
        <v>703</v>
      </c>
    </row>
    <row r="130" spans="1:51" s="13" customFormat="1" ht="12">
      <c r="A130" s="13"/>
      <c r="B130" s="249"/>
      <c r="C130" s="250"/>
      <c r="D130" s="236" t="s">
        <v>233</v>
      </c>
      <c r="E130" s="251" t="s">
        <v>1</v>
      </c>
      <c r="F130" s="252" t="s">
        <v>704</v>
      </c>
      <c r="G130" s="250"/>
      <c r="H130" s="253">
        <v>16.75</v>
      </c>
      <c r="I130" s="254"/>
      <c r="J130" s="250"/>
      <c r="K130" s="250"/>
      <c r="L130" s="255"/>
      <c r="M130" s="256"/>
      <c r="N130" s="257"/>
      <c r="O130" s="257"/>
      <c r="P130" s="257"/>
      <c r="Q130" s="257"/>
      <c r="R130" s="257"/>
      <c r="S130" s="257"/>
      <c r="T130" s="25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9" t="s">
        <v>233</v>
      </c>
      <c r="AU130" s="259" t="s">
        <v>90</v>
      </c>
      <c r="AV130" s="13" t="s">
        <v>90</v>
      </c>
      <c r="AW130" s="13" t="s">
        <v>36</v>
      </c>
      <c r="AX130" s="13" t="s">
        <v>85</v>
      </c>
      <c r="AY130" s="259" t="s">
        <v>133</v>
      </c>
    </row>
    <row r="131" spans="1:65" s="2" customFormat="1" ht="24.15" customHeight="1">
      <c r="A131" s="36"/>
      <c r="B131" s="37"/>
      <c r="C131" s="222" t="s">
        <v>90</v>
      </c>
      <c r="D131" s="222" t="s">
        <v>136</v>
      </c>
      <c r="E131" s="223" t="s">
        <v>605</v>
      </c>
      <c r="F131" s="224" t="s">
        <v>606</v>
      </c>
      <c r="G131" s="225" t="s">
        <v>175</v>
      </c>
      <c r="H131" s="226">
        <v>16.75</v>
      </c>
      <c r="I131" s="227"/>
      <c r="J131" s="228">
        <f>ROUND(I131*H131,2)</f>
        <v>0</v>
      </c>
      <c r="K131" s="229"/>
      <c r="L131" s="42"/>
      <c r="M131" s="230" t="s">
        <v>1</v>
      </c>
      <c r="N131" s="231" t="s">
        <v>45</v>
      </c>
      <c r="O131" s="89"/>
      <c r="P131" s="232">
        <f>O131*H131</f>
        <v>0</v>
      </c>
      <c r="Q131" s="232">
        <v>0.345</v>
      </c>
      <c r="R131" s="232">
        <f>Q131*H131</f>
        <v>5.77875</v>
      </c>
      <c r="S131" s="232">
        <v>0</v>
      </c>
      <c r="T131" s="233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34" t="s">
        <v>153</v>
      </c>
      <c r="AT131" s="234" t="s">
        <v>136</v>
      </c>
      <c r="AU131" s="234" t="s">
        <v>90</v>
      </c>
      <c r="AY131" s="15" t="s">
        <v>133</v>
      </c>
      <c r="BE131" s="235">
        <f>IF(N131="základní",J131,0)</f>
        <v>0</v>
      </c>
      <c r="BF131" s="235">
        <f>IF(N131="snížená",J131,0)</f>
        <v>0</v>
      </c>
      <c r="BG131" s="235">
        <f>IF(N131="zákl. přenesená",J131,0)</f>
        <v>0</v>
      </c>
      <c r="BH131" s="235">
        <f>IF(N131="sníž. přenesená",J131,0)</f>
        <v>0</v>
      </c>
      <c r="BI131" s="235">
        <f>IF(N131="nulová",J131,0)</f>
        <v>0</v>
      </c>
      <c r="BJ131" s="15" t="s">
        <v>85</v>
      </c>
      <c r="BK131" s="235">
        <f>ROUND(I131*H131,2)</f>
        <v>0</v>
      </c>
      <c r="BL131" s="15" t="s">
        <v>153</v>
      </c>
      <c r="BM131" s="234" t="s">
        <v>705</v>
      </c>
    </row>
    <row r="132" spans="1:51" s="13" customFormat="1" ht="12">
      <c r="A132" s="13"/>
      <c r="B132" s="249"/>
      <c r="C132" s="250"/>
      <c r="D132" s="236" t="s">
        <v>233</v>
      </c>
      <c r="E132" s="251" t="s">
        <v>1</v>
      </c>
      <c r="F132" s="252" t="s">
        <v>704</v>
      </c>
      <c r="G132" s="250"/>
      <c r="H132" s="253">
        <v>16.75</v>
      </c>
      <c r="I132" s="254"/>
      <c r="J132" s="250"/>
      <c r="K132" s="250"/>
      <c r="L132" s="255"/>
      <c r="M132" s="256"/>
      <c r="N132" s="257"/>
      <c r="O132" s="257"/>
      <c r="P132" s="257"/>
      <c r="Q132" s="257"/>
      <c r="R132" s="257"/>
      <c r="S132" s="257"/>
      <c r="T132" s="25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9" t="s">
        <v>233</v>
      </c>
      <c r="AU132" s="259" t="s">
        <v>90</v>
      </c>
      <c r="AV132" s="13" t="s">
        <v>90</v>
      </c>
      <c r="AW132" s="13" t="s">
        <v>36</v>
      </c>
      <c r="AX132" s="13" t="s">
        <v>85</v>
      </c>
      <c r="AY132" s="259" t="s">
        <v>133</v>
      </c>
    </row>
    <row r="133" spans="1:65" s="2" customFormat="1" ht="37.8" customHeight="1">
      <c r="A133" s="36"/>
      <c r="B133" s="37"/>
      <c r="C133" s="222" t="s">
        <v>148</v>
      </c>
      <c r="D133" s="222" t="s">
        <v>136</v>
      </c>
      <c r="E133" s="223" t="s">
        <v>608</v>
      </c>
      <c r="F133" s="224" t="s">
        <v>609</v>
      </c>
      <c r="G133" s="225" t="s">
        <v>175</v>
      </c>
      <c r="H133" s="226">
        <v>16.75</v>
      </c>
      <c r="I133" s="227"/>
      <c r="J133" s="228">
        <f>ROUND(I133*H133,2)</f>
        <v>0</v>
      </c>
      <c r="K133" s="229"/>
      <c r="L133" s="42"/>
      <c r="M133" s="230" t="s">
        <v>1</v>
      </c>
      <c r="N133" s="231" t="s">
        <v>45</v>
      </c>
      <c r="O133" s="89"/>
      <c r="P133" s="232">
        <f>O133*H133</f>
        <v>0</v>
      </c>
      <c r="Q133" s="232">
        <v>0.38</v>
      </c>
      <c r="R133" s="232">
        <f>Q133*H133</f>
        <v>6.365</v>
      </c>
      <c r="S133" s="232">
        <v>0</v>
      </c>
      <c r="T133" s="233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34" t="s">
        <v>153</v>
      </c>
      <c r="AT133" s="234" t="s">
        <v>136</v>
      </c>
      <c r="AU133" s="234" t="s">
        <v>90</v>
      </c>
      <c r="AY133" s="15" t="s">
        <v>133</v>
      </c>
      <c r="BE133" s="235">
        <f>IF(N133="základní",J133,0)</f>
        <v>0</v>
      </c>
      <c r="BF133" s="235">
        <f>IF(N133="snížená",J133,0)</f>
        <v>0</v>
      </c>
      <c r="BG133" s="235">
        <f>IF(N133="zákl. přenesená",J133,0)</f>
        <v>0</v>
      </c>
      <c r="BH133" s="235">
        <f>IF(N133="sníž. přenesená",J133,0)</f>
        <v>0</v>
      </c>
      <c r="BI133" s="235">
        <f>IF(N133="nulová",J133,0)</f>
        <v>0</v>
      </c>
      <c r="BJ133" s="15" t="s">
        <v>85</v>
      </c>
      <c r="BK133" s="235">
        <f>ROUND(I133*H133,2)</f>
        <v>0</v>
      </c>
      <c r="BL133" s="15" t="s">
        <v>153</v>
      </c>
      <c r="BM133" s="234" t="s">
        <v>706</v>
      </c>
    </row>
    <row r="134" spans="1:51" s="13" customFormat="1" ht="12">
      <c r="A134" s="13"/>
      <c r="B134" s="249"/>
      <c r="C134" s="250"/>
      <c r="D134" s="236" t="s">
        <v>233</v>
      </c>
      <c r="E134" s="251" t="s">
        <v>1</v>
      </c>
      <c r="F134" s="252" t="s">
        <v>704</v>
      </c>
      <c r="G134" s="250"/>
      <c r="H134" s="253">
        <v>16.75</v>
      </c>
      <c r="I134" s="254"/>
      <c r="J134" s="250"/>
      <c r="K134" s="250"/>
      <c r="L134" s="255"/>
      <c r="M134" s="256"/>
      <c r="N134" s="257"/>
      <c r="O134" s="257"/>
      <c r="P134" s="257"/>
      <c r="Q134" s="257"/>
      <c r="R134" s="257"/>
      <c r="S134" s="257"/>
      <c r="T134" s="25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9" t="s">
        <v>233</v>
      </c>
      <c r="AU134" s="259" t="s">
        <v>90</v>
      </c>
      <c r="AV134" s="13" t="s">
        <v>90</v>
      </c>
      <c r="AW134" s="13" t="s">
        <v>36</v>
      </c>
      <c r="AX134" s="13" t="s">
        <v>85</v>
      </c>
      <c r="AY134" s="259" t="s">
        <v>133</v>
      </c>
    </row>
    <row r="135" spans="1:63" s="12" customFormat="1" ht="22.8" customHeight="1">
      <c r="A135" s="12"/>
      <c r="B135" s="206"/>
      <c r="C135" s="207"/>
      <c r="D135" s="208" t="s">
        <v>79</v>
      </c>
      <c r="E135" s="220" t="s">
        <v>406</v>
      </c>
      <c r="F135" s="220" t="s">
        <v>407</v>
      </c>
      <c r="G135" s="207"/>
      <c r="H135" s="207"/>
      <c r="I135" s="210"/>
      <c r="J135" s="221">
        <f>BK135</f>
        <v>0</v>
      </c>
      <c r="K135" s="207"/>
      <c r="L135" s="212"/>
      <c r="M135" s="213"/>
      <c r="N135" s="214"/>
      <c r="O135" s="214"/>
      <c r="P135" s="215">
        <f>P136</f>
        <v>0</v>
      </c>
      <c r="Q135" s="214"/>
      <c r="R135" s="215">
        <f>R136</f>
        <v>0</v>
      </c>
      <c r="S135" s="214"/>
      <c r="T135" s="216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7" t="s">
        <v>85</v>
      </c>
      <c r="AT135" s="218" t="s">
        <v>79</v>
      </c>
      <c r="AU135" s="218" t="s">
        <v>85</v>
      </c>
      <c r="AY135" s="217" t="s">
        <v>133</v>
      </c>
      <c r="BK135" s="219">
        <f>BK136</f>
        <v>0</v>
      </c>
    </row>
    <row r="136" spans="1:65" s="2" customFormat="1" ht="33" customHeight="1">
      <c r="A136" s="36"/>
      <c r="B136" s="37"/>
      <c r="C136" s="222" t="s">
        <v>153</v>
      </c>
      <c r="D136" s="222" t="s">
        <v>136</v>
      </c>
      <c r="E136" s="223" t="s">
        <v>707</v>
      </c>
      <c r="F136" s="224" t="s">
        <v>708</v>
      </c>
      <c r="G136" s="225" t="s">
        <v>287</v>
      </c>
      <c r="H136" s="226">
        <v>12.144</v>
      </c>
      <c r="I136" s="227"/>
      <c r="J136" s="228">
        <f>ROUND(I136*H136,2)</f>
        <v>0</v>
      </c>
      <c r="K136" s="229"/>
      <c r="L136" s="42"/>
      <c r="M136" s="230" t="s">
        <v>1</v>
      </c>
      <c r="N136" s="231" t="s">
        <v>45</v>
      </c>
      <c r="O136" s="89"/>
      <c r="P136" s="232">
        <f>O136*H136</f>
        <v>0</v>
      </c>
      <c r="Q136" s="232">
        <v>0</v>
      </c>
      <c r="R136" s="232">
        <f>Q136*H136</f>
        <v>0</v>
      </c>
      <c r="S136" s="232">
        <v>0</v>
      </c>
      <c r="T136" s="233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34" t="s">
        <v>153</v>
      </c>
      <c r="AT136" s="234" t="s">
        <v>136</v>
      </c>
      <c r="AU136" s="234" t="s">
        <v>90</v>
      </c>
      <c r="AY136" s="15" t="s">
        <v>133</v>
      </c>
      <c r="BE136" s="235">
        <f>IF(N136="základní",J136,0)</f>
        <v>0</v>
      </c>
      <c r="BF136" s="235">
        <f>IF(N136="snížená",J136,0)</f>
        <v>0</v>
      </c>
      <c r="BG136" s="235">
        <f>IF(N136="zákl. přenesená",J136,0)</f>
        <v>0</v>
      </c>
      <c r="BH136" s="235">
        <f>IF(N136="sníž. přenesená",J136,0)</f>
        <v>0</v>
      </c>
      <c r="BI136" s="235">
        <f>IF(N136="nulová",J136,0)</f>
        <v>0</v>
      </c>
      <c r="BJ136" s="15" t="s">
        <v>85</v>
      </c>
      <c r="BK136" s="235">
        <f>ROUND(I136*H136,2)</f>
        <v>0</v>
      </c>
      <c r="BL136" s="15" t="s">
        <v>153</v>
      </c>
      <c r="BM136" s="234" t="s">
        <v>709</v>
      </c>
    </row>
    <row r="137" spans="1:63" s="12" customFormat="1" ht="25.9" customHeight="1">
      <c r="A137" s="12"/>
      <c r="B137" s="206"/>
      <c r="C137" s="207"/>
      <c r="D137" s="208" t="s">
        <v>79</v>
      </c>
      <c r="E137" s="209" t="s">
        <v>284</v>
      </c>
      <c r="F137" s="209" t="s">
        <v>710</v>
      </c>
      <c r="G137" s="207"/>
      <c r="H137" s="207"/>
      <c r="I137" s="210"/>
      <c r="J137" s="211">
        <f>BK137</f>
        <v>0</v>
      </c>
      <c r="K137" s="207"/>
      <c r="L137" s="212"/>
      <c r="M137" s="213"/>
      <c r="N137" s="214"/>
      <c r="O137" s="214"/>
      <c r="P137" s="215">
        <f>P138+P145</f>
        <v>0</v>
      </c>
      <c r="Q137" s="214"/>
      <c r="R137" s="215">
        <f>R138+R145</f>
        <v>0.11500300000000001</v>
      </c>
      <c r="S137" s="214"/>
      <c r="T137" s="216">
        <f>T138+T145</f>
        <v>15.41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7" t="s">
        <v>148</v>
      </c>
      <c r="AT137" s="218" t="s">
        <v>79</v>
      </c>
      <c r="AU137" s="218" t="s">
        <v>80</v>
      </c>
      <c r="AY137" s="217" t="s">
        <v>133</v>
      </c>
      <c r="BK137" s="219">
        <f>BK138+BK145</f>
        <v>0</v>
      </c>
    </row>
    <row r="138" spans="1:63" s="12" customFormat="1" ht="22.8" customHeight="1">
      <c r="A138" s="12"/>
      <c r="B138" s="206"/>
      <c r="C138" s="207"/>
      <c r="D138" s="208" t="s">
        <v>79</v>
      </c>
      <c r="E138" s="220" t="s">
        <v>711</v>
      </c>
      <c r="F138" s="220" t="s">
        <v>712</v>
      </c>
      <c r="G138" s="207"/>
      <c r="H138" s="207"/>
      <c r="I138" s="210"/>
      <c r="J138" s="221">
        <f>BK138</f>
        <v>0</v>
      </c>
      <c r="K138" s="207"/>
      <c r="L138" s="212"/>
      <c r="M138" s="213"/>
      <c r="N138" s="214"/>
      <c r="O138" s="214"/>
      <c r="P138" s="215">
        <f>SUM(P139:P144)</f>
        <v>0</v>
      </c>
      <c r="Q138" s="214"/>
      <c r="R138" s="215">
        <f>SUM(R139:R144)</f>
        <v>0.07212800000000001</v>
      </c>
      <c r="S138" s="214"/>
      <c r="T138" s="216">
        <f>SUM(T139:T144)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7" t="s">
        <v>148</v>
      </c>
      <c r="AT138" s="218" t="s">
        <v>79</v>
      </c>
      <c r="AU138" s="218" t="s">
        <v>85</v>
      </c>
      <c r="AY138" s="217" t="s">
        <v>133</v>
      </c>
      <c r="BK138" s="219">
        <f>SUM(BK139:BK144)</f>
        <v>0</v>
      </c>
    </row>
    <row r="139" spans="1:65" s="2" customFormat="1" ht="37.8" customHeight="1">
      <c r="A139" s="36"/>
      <c r="B139" s="37"/>
      <c r="C139" s="222" t="s">
        <v>132</v>
      </c>
      <c r="D139" s="222" t="s">
        <v>136</v>
      </c>
      <c r="E139" s="223" t="s">
        <v>713</v>
      </c>
      <c r="F139" s="224" t="s">
        <v>714</v>
      </c>
      <c r="G139" s="225" t="s">
        <v>191</v>
      </c>
      <c r="H139" s="226">
        <v>98</v>
      </c>
      <c r="I139" s="227"/>
      <c r="J139" s="228">
        <f>ROUND(I139*H139,2)</f>
        <v>0</v>
      </c>
      <c r="K139" s="229"/>
      <c r="L139" s="42"/>
      <c r="M139" s="230" t="s">
        <v>1</v>
      </c>
      <c r="N139" s="231" t="s">
        <v>45</v>
      </c>
      <c r="O139" s="89"/>
      <c r="P139" s="232">
        <f>O139*H139</f>
        <v>0</v>
      </c>
      <c r="Q139" s="232">
        <v>0</v>
      </c>
      <c r="R139" s="232">
        <f>Q139*H139</f>
        <v>0</v>
      </c>
      <c r="S139" s="232">
        <v>0</v>
      </c>
      <c r="T139" s="233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34" t="s">
        <v>715</v>
      </c>
      <c r="AT139" s="234" t="s">
        <v>136</v>
      </c>
      <c r="AU139" s="234" t="s">
        <v>90</v>
      </c>
      <c r="AY139" s="15" t="s">
        <v>133</v>
      </c>
      <c r="BE139" s="235">
        <f>IF(N139="základní",J139,0)</f>
        <v>0</v>
      </c>
      <c r="BF139" s="235">
        <f>IF(N139="snížená",J139,0)</f>
        <v>0</v>
      </c>
      <c r="BG139" s="235">
        <f>IF(N139="zákl. přenesená",J139,0)</f>
        <v>0</v>
      </c>
      <c r="BH139" s="235">
        <f>IF(N139="sníž. přenesená",J139,0)</f>
        <v>0</v>
      </c>
      <c r="BI139" s="235">
        <f>IF(N139="nulová",J139,0)</f>
        <v>0</v>
      </c>
      <c r="BJ139" s="15" t="s">
        <v>85</v>
      </c>
      <c r="BK139" s="235">
        <f>ROUND(I139*H139,2)</f>
        <v>0</v>
      </c>
      <c r="BL139" s="15" t="s">
        <v>715</v>
      </c>
      <c r="BM139" s="234" t="s">
        <v>716</v>
      </c>
    </row>
    <row r="140" spans="1:51" s="13" customFormat="1" ht="12">
      <c r="A140" s="13"/>
      <c r="B140" s="249"/>
      <c r="C140" s="250"/>
      <c r="D140" s="236" t="s">
        <v>233</v>
      </c>
      <c r="E140" s="251" t="s">
        <v>1</v>
      </c>
      <c r="F140" s="252" t="s">
        <v>694</v>
      </c>
      <c r="G140" s="250"/>
      <c r="H140" s="253">
        <v>98</v>
      </c>
      <c r="I140" s="254"/>
      <c r="J140" s="250"/>
      <c r="K140" s="250"/>
      <c r="L140" s="255"/>
      <c r="M140" s="256"/>
      <c r="N140" s="257"/>
      <c r="O140" s="257"/>
      <c r="P140" s="257"/>
      <c r="Q140" s="257"/>
      <c r="R140" s="257"/>
      <c r="S140" s="257"/>
      <c r="T140" s="25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9" t="s">
        <v>233</v>
      </c>
      <c r="AU140" s="259" t="s">
        <v>90</v>
      </c>
      <c r="AV140" s="13" t="s">
        <v>90</v>
      </c>
      <c r="AW140" s="13" t="s">
        <v>36</v>
      </c>
      <c r="AX140" s="13" t="s">
        <v>85</v>
      </c>
      <c r="AY140" s="259" t="s">
        <v>133</v>
      </c>
    </row>
    <row r="141" spans="1:65" s="2" customFormat="1" ht="24.15" customHeight="1">
      <c r="A141" s="36"/>
      <c r="B141" s="37"/>
      <c r="C141" s="260" t="s">
        <v>162</v>
      </c>
      <c r="D141" s="260" t="s">
        <v>284</v>
      </c>
      <c r="E141" s="261" t="s">
        <v>717</v>
      </c>
      <c r="F141" s="262" t="s">
        <v>718</v>
      </c>
      <c r="G141" s="263" t="s">
        <v>191</v>
      </c>
      <c r="H141" s="264">
        <v>112.7</v>
      </c>
      <c r="I141" s="265"/>
      <c r="J141" s="266">
        <f>ROUND(I141*H141,2)</f>
        <v>0</v>
      </c>
      <c r="K141" s="267"/>
      <c r="L141" s="268"/>
      <c r="M141" s="269" t="s">
        <v>1</v>
      </c>
      <c r="N141" s="270" t="s">
        <v>45</v>
      </c>
      <c r="O141" s="89"/>
      <c r="P141" s="232">
        <f>O141*H141</f>
        <v>0</v>
      </c>
      <c r="Q141" s="232">
        <v>0.00064</v>
      </c>
      <c r="R141" s="232">
        <f>Q141*H141</f>
        <v>0.07212800000000001</v>
      </c>
      <c r="S141" s="232">
        <v>0</v>
      </c>
      <c r="T141" s="233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34" t="s">
        <v>719</v>
      </c>
      <c r="AT141" s="234" t="s">
        <v>284</v>
      </c>
      <c r="AU141" s="234" t="s">
        <v>90</v>
      </c>
      <c r="AY141" s="15" t="s">
        <v>133</v>
      </c>
      <c r="BE141" s="235">
        <f>IF(N141="základní",J141,0)</f>
        <v>0</v>
      </c>
      <c r="BF141" s="235">
        <f>IF(N141="snížená",J141,0)</f>
        <v>0</v>
      </c>
      <c r="BG141" s="235">
        <f>IF(N141="zákl. přenesená",J141,0)</f>
        <v>0</v>
      </c>
      <c r="BH141" s="235">
        <f>IF(N141="sníž. přenesená",J141,0)</f>
        <v>0</v>
      </c>
      <c r="BI141" s="235">
        <f>IF(N141="nulová",J141,0)</f>
        <v>0</v>
      </c>
      <c r="BJ141" s="15" t="s">
        <v>85</v>
      </c>
      <c r="BK141" s="235">
        <f>ROUND(I141*H141,2)</f>
        <v>0</v>
      </c>
      <c r="BL141" s="15" t="s">
        <v>719</v>
      </c>
      <c r="BM141" s="234" t="s">
        <v>720</v>
      </c>
    </row>
    <row r="142" spans="1:51" s="13" customFormat="1" ht="12">
      <c r="A142" s="13"/>
      <c r="B142" s="249"/>
      <c r="C142" s="250"/>
      <c r="D142" s="236" t="s">
        <v>233</v>
      </c>
      <c r="E142" s="250"/>
      <c r="F142" s="252" t="s">
        <v>721</v>
      </c>
      <c r="G142" s="250"/>
      <c r="H142" s="253">
        <v>112.7</v>
      </c>
      <c r="I142" s="254"/>
      <c r="J142" s="250"/>
      <c r="K142" s="250"/>
      <c r="L142" s="255"/>
      <c r="M142" s="256"/>
      <c r="N142" s="257"/>
      <c r="O142" s="257"/>
      <c r="P142" s="257"/>
      <c r="Q142" s="257"/>
      <c r="R142" s="257"/>
      <c r="S142" s="257"/>
      <c r="T142" s="25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9" t="s">
        <v>233</v>
      </c>
      <c r="AU142" s="259" t="s">
        <v>90</v>
      </c>
      <c r="AV142" s="13" t="s">
        <v>90</v>
      </c>
      <c r="AW142" s="13" t="s">
        <v>4</v>
      </c>
      <c r="AX142" s="13" t="s">
        <v>85</v>
      </c>
      <c r="AY142" s="259" t="s">
        <v>133</v>
      </c>
    </row>
    <row r="143" spans="1:65" s="2" customFormat="1" ht="16.5" customHeight="1">
      <c r="A143" s="36"/>
      <c r="B143" s="37"/>
      <c r="C143" s="222" t="s">
        <v>169</v>
      </c>
      <c r="D143" s="222" t="s">
        <v>136</v>
      </c>
      <c r="E143" s="223" t="s">
        <v>439</v>
      </c>
      <c r="F143" s="224" t="s">
        <v>722</v>
      </c>
      <c r="G143" s="225" t="s">
        <v>139</v>
      </c>
      <c r="H143" s="226">
        <v>1</v>
      </c>
      <c r="I143" s="227"/>
      <c r="J143" s="228">
        <f>ROUND(I143*H143,2)</f>
        <v>0</v>
      </c>
      <c r="K143" s="229"/>
      <c r="L143" s="42"/>
      <c r="M143" s="230" t="s">
        <v>1</v>
      </c>
      <c r="N143" s="231" t="s">
        <v>45</v>
      </c>
      <c r="O143" s="89"/>
      <c r="P143" s="232">
        <f>O143*H143</f>
        <v>0</v>
      </c>
      <c r="Q143" s="232">
        <v>0</v>
      </c>
      <c r="R143" s="232">
        <f>Q143*H143</f>
        <v>0</v>
      </c>
      <c r="S143" s="232">
        <v>0</v>
      </c>
      <c r="T143" s="233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34" t="s">
        <v>715</v>
      </c>
      <c r="AT143" s="234" t="s">
        <v>136</v>
      </c>
      <c r="AU143" s="234" t="s">
        <v>90</v>
      </c>
      <c r="AY143" s="15" t="s">
        <v>133</v>
      </c>
      <c r="BE143" s="235">
        <f>IF(N143="základní",J143,0)</f>
        <v>0</v>
      </c>
      <c r="BF143" s="235">
        <f>IF(N143="snížená",J143,0)</f>
        <v>0</v>
      </c>
      <c r="BG143" s="235">
        <f>IF(N143="zákl. přenesená",J143,0)</f>
        <v>0</v>
      </c>
      <c r="BH143" s="235">
        <f>IF(N143="sníž. přenesená",J143,0)</f>
        <v>0</v>
      </c>
      <c r="BI143" s="235">
        <f>IF(N143="nulová",J143,0)</f>
        <v>0</v>
      </c>
      <c r="BJ143" s="15" t="s">
        <v>85</v>
      </c>
      <c r="BK143" s="235">
        <f>ROUND(I143*H143,2)</f>
        <v>0</v>
      </c>
      <c r="BL143" s="15" t="s">
        <v>715</v>
      </c>
      <c r="BM143" s="234" t="s">
        <v>723</v>
      </c>
    </row>
    <row r="144" spans="1:65" s="2" customFormat="1" ht="16.5" customHeight="1">
      <c r="A144" s="36"/>
      <c r="B144" s="37"/>
      <c r="C144" s="222" t="s">
        <v>255</v>
      </c>
      <c r="D144" s="222" t="s">
        <v>136</v>
      </c>
      <c r="E144" s="223" t="s">
        <v>724</v>
      </c>
      <c r="F144" s="224" t="s">
        <v>725</v>
      </c>
      <c r="G144" s="225" t="s">
        <v>165</v>
      </c>
      <c r="H144" s="226">
        <v>1</v>
      </c>
      <c r="I144" s="227"/>
      <c r="J144" s="228">
        <f>ROUND(I144*H144,2)</f>
        <v>0</v>
      </c>
      <c r="K144" s="229"/>
      <c r="L144" s="42"/>
      <c r="M144" s="230" t="s">
        <v>1</v>
      </c>
      <c r="N144" s="231" t="s">
        <v>45</v>
      </c>
      <c r="O144" s="89"/>
      <c r="P144" s="232">
        <f>O144*H144</f>
        <v>0</v>
      </c>
      <c r="Q144" s="232">
        <v>0</v>
      </c>
      <c r="R144" s="232">
        <f>Q144*H144</f>
        <v>0</v>
      </c>
      <c r="S144" s="232">
        <v>0</v>
      </c>
      <c r="T144" s="233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34" t="s">
        <v>715</v>
      </c>
      <c r="AT144" s="234" t="s">
        <v>136</v>
      </c>
      <c r="AU144" s="234" t="s">
        <v>90</v>
      </c>
      <c r="AY144" s="15" t="s">
        <v>133</v>
      </c>
      <c r="BE144" s="235">
        <f>IF(N144="základní",J144,0)</f>
        <v>0</v>
      </c>
      <c r="BF144" s="235">
        <f>IF(N144="snížená",J144,0)</f>
        <v>0</v>
      </c>
      <c r="BG144" s="235">
        <f>IF(N144="zákl. přenesená",J144,0)</f>
        <v>0</v>
      </c>
      <c r="BH144" s="235">
        <f>IF(N144="sníž. přenesená",J144,0)</f>
        <v>0</v>
      </c>
      <c r="BI144" s="235">
        <f>IF(N144="nulová",J144,0)</f>
        <v>0</v>
      </c>
      <c r="BJ144" s="15" t="s">
        <v>85</v>
      </c>
      <c r="BK144" s="235">
        <f>ROUND(I144*H144,2)</f>
        <v>0</v>
      </c>
      <c r="BL144" s="15" t="s">
        <v>715</v>
      </c>
      <c r="BM144" s="234" t="s">
        <v>726</v>
      </c>
    </row>
    <row r="145" spans="1:63" s="12" customFormat="1" ht="22.8" customHeight="1">
      <c r="A145" s="12"/>
      <c r="B145" s="206"/>
      <c r="C145" s="207"/>
      <c r="D145" s="208" t="s">
        <v>79</v>
      </c>
      <c r="E145" s="220" t="s">
        <v>727</v>
      </c>
      <c r="F145" s="220" t="s">
        <v>728</v>
      </c>
      <c r="G145" s="207"/>
      <c r="H145" s="207"/>
      <c r="I145" s="210"/>
      <c r="J145" s="221">
        <f>BK145</f>
        <v>0</v>
      </c>
      <c r="K145" s="207"/>
      <c r="L145" s="212"/>
      <c r="M145" s="213"/>
      <c r="N145" s="214"/>
      <c r="O145" s="214"/>
      <c r="P145" s="215">
        <f>SUM(P146:P163)</f>
        <v>0</v>
      </c>
      <c r="Q145" s="214"/>
      <c r="R145" s="215">
        <f>SUM(R146:R163)</f>
        <v>0.042874999999999996</v>
      </c>
      <c r="S145" s="214"/>
      <c r="T145" s="216">
        <f>SUM(T146:T163)</f>
        <v>15.41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7" t="s">
        <v>148</v>
      </c>
      <c r="AT145" s="218" t="s">
        <v>79</v>
      </c>
      <c r="AU145" s="218" t="s">
        <v>85</v>
      </c>
      <c r="AY145" s="217" t="s">
        <v>133</v>
      </c>
      <c r="BK145" s="219">
        <f>SUM(BK146:BK163)</f>
        <v>0</v>
      </c>
    </row>
    <row r="146" spans="1:65" s="2" customFormat="1" ht="24.15" customHeight="1">
      <c r="A146" s="36"/>
      <c r="B146" s="37"/>
      <c r="C146" s="222" t="s">
        <v>259</v>
      </c>
      <c r="D146" s="222" t="s">
        <v>136</v>
      </c>
      <c r="E146" s="223" t="s">
        <v>729</v>
      </c>
      <c r="F146" s="224" t="s">
        <v>730</v>
      </c>
      <c r="G146" s="225" t="s">
        <v>191</v>
      </c>
      <c r="H146" s="226">
        <v>98</v>
      </c>
      <c r="I146" s="227"/>
      <c r="J146" s="228">
        <f>ROUND(I146*H146,2)</f>
        <v>0</v>
      </c>
      <c r="K146" s="229"/>
      <c r="L146" s="42"/>
      <c r="M146" s="230" t="s">
        <v>1</v>
      </c>
      <c r="N146" s="231" t="s">
        <v>45</v>
      </c>
      <c r="O146" s="89"/>
      <c r="P146" s="232">
        <f>O146*H146</f>
        <v>0</v>
      </c>
      <c r="Q146" s="232">
        <v>0</v>
      </c>
      <c r="R146" s="232">
        <f>Q146*H146</f>
        <v>0</v>
      </c>
      <c r="S146" s="232">
        <v>0</v>
      </c>
      <c r="T146" s="233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34" t="s">
        <v>715</v>
      </c>
      <c r="AT146" s="234" t="s">
        <v>136</v>
      </c>
      <c r="AU146" s="234" t="s">
        <v>90</v>
      </c>
      <c r="AY146" s="15" t="s">
        <v>133</v>
      </c>
      <c r="BE146" s="235">
        <f>IF(N146="základní",J146,0)</f>
        <v>0</v>
      </c>
      <c r="BF146" s="235">
        <f>IF(N146="snížená",J146,0)</f>
        <v>0</v>
      </c>
      <c r="BG146" s="235">
        <f>IF(N146="zákl. přenesená",J146,0)</f>
        <v>0</v>
      </c>
      <c r="BH146" s="235">
        <f>IF(N146="sníž. přenesená",J146,0)</f>
        <v>0</v>
      </c>
      <c r="BI146" s="235">
        <f>IF(N146="nulová",J146,0)</f>
        <v>0</v>
      </c>
      <c r="BJ146" s="15" t="s">
        <v>85</v>
      </c>
      <c r="BK146" s="235">
        <f>ROUND(I146*H146,2)</f>
        <v>0</v>
      </c>
      <c r="BL146" s="15" t="s">
        <v>715</v>
      </c>
      <c r="BM146" s="234" t="s">
        <v>731</v>
      </c>
    </row>
    <row r="147" spans="1:51" s="13" customFormat="1" ht="12">
      <c r="A147" s="13"/>
      <c r="B147" s="249"/>
      <c r="C147" s="250"/>
      <c r="D147" s="236" t="s">
        <v>233</v>
      </c>
      <c r="E147" s="251" t="s">
        <v>1</v>
      </c>
      <c r="F147" s="252" t="s">
        <v>694</v>
      </c>
      <c r="G147" s="250"/>
      <c r="H147" s="253">
        <v>98</v>
      </c>
      <c r="I147" s="254"/>
      <c r="J147" s="250"/>
      <c r="K147" s="250"/>
      <c r="L147" s="255"/>
      <c r="M147" s="256"/>
      <c r="N147" s="257"/>
      <c r="O147" s="257"/>
      <c r="P147" s="257"/>
      <c r="Q147" s="257"/>
      <c r="R147" s="257"/>
      <c r="S147" s="257"/>
      <c r="T147" s="25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9" t="s">
        <v>233</v>
      </c>
      <c r="AU147" s="259" t="s">
        <v>90</v>
      </c>
      <c r="AV147" s="13" t="s">
        <v>90</v>
      </c>
      <c r="AW147" s="13" t="s">
        <v>36</v>
      </c>
      <c r="AX147" s="13" t="s">
        <v>85</v>
      </c>
      <c r="AY147" s="259" t="s">
        <v>133</v>
      </c>
    </row>
    <row r="148" spans="1:65" s="2" customFormat="1" ht="37.8" customHeight="1">
      <c r="A148" s="36"/>
      <c r="B148" s="37"/>
      <c r="C148" s="222" t="s">
        <v>263</v>
      </c>
      <c r="D148" s="222" t="s">
        <v>136</v>
      </c>
      <c r="E148" s="223" t="s">
        <v>732</v>
      </c>
      <c r="F148" s="224" t="s">
        <v>733</v>
      </c>
      <c r="G148" s="225" t="s">
        <v>196</v>
      </c>
      <c r="H148" s="226">
        <v>1</v>
      </c>
      <c r="I148" s="227"/>
      <c r="J148" s="228">
        <f>ROUND(I148*H148,2)</f>
        <v>0</v>
      </c>
      <c r="K148" s="229"/>
      <c r="L148" s="42"/>
      <c r="M148" s="230" t="s">
        <v>1</v>
      </c>
      <c r="N148" s="231" t="s">
        <v>45</v>
      </c>
      <c r="O148" s="89"/>
      <c r="P148" s="232">
        <f>O148*H148</f>
        <v>0</v>
      </c>
      <c r="Q148" s="232">
        <v>0</v>
      </c>
      <c r="R148" s="232">
        <f>Q148*H148</f>
        <v>0</v>
      </c>
      <c r="S148" s="232">
        <v>0</v>
      </c>
      <c r="T148" s="233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34" t="s">
        <v>715</v>
      </c>
      <c r="AT148" s="234" t="s">
        <v>136</v>
      </c>
      <c r="AU148" s="234" t="s">
        <v>90</v>
      </c>
      <c r="AY148" s="15" t="s">
        <v>133</v>
      </c>
      <c r="BE148" s="235">
        <f>IF(N148="základní",J148,0)</f>
        <v>0</v>
      </c>
      <c r="BF148" s="235">
        <f>IF(N148="snížená",J148,0)</f>
        <v>0</v>
      </c>
      <c r="BG148" s="235">
        <f>IF(N148="zákl. přenesená",J148,0)</f>
        <v>0</v>
      </c>
      <c r="BH148" s="235">
        <f>IF(N148="sníž. přenesená",J148,0)</f>
        <v>0</v>
      </c>
      <c r="BI148" s="235">
        <f>IF(N148="nulová",J148,0)</f>
        <v>0</v>
      </c>
      <c r="BJ148" s="15" t="s">
        <v>85</v>
      </c>
      <c r="BK148" s="235">
        <f>ROUND(I148*H148,2)</f>
        <v>0</v>
      </c>
      <c r="BL148" s="15" t="s">
        <v>715</v>
      </c>
      <c r="BM148" s="234" t="s">
        <v>734</v>
      </c>
    </row>
    <row r="149" spans="1:65" s="2" customFormat="1" ht="37.8" customHeight="1">
      <c r="A149" s="36"/>
      <c r="B149" s="37"/>
      <c r="C149" s="222" t="s">
        <v>267</v>
      </c>
      <c r="D149" s="222" t="s">
        <v>136</v>
      </c>
      <c r="E149" s="223" t="s">
        <v>735</v>
      </c>
      <c r="F149" s="224" t="s">
        <v>736</v>
      </c>
      <c r="G149" s="225" t="s">
        <v>196</v>
      </c>
      <c r="H149" s="226">
        <v>1</v>
      </c>
      <c r="I149" s="227"/>
      <c r="J149" s="228">
        <f>ROUND(I149*H149,2)</f>
        <v>0</v>
      </c>
      <c r="K149" s="229"/>
      <c r="L149" s="42"/>
      <c r="M149" s="230" t="s">
        <v>1</v>
      </c>
      <c r="N149" s="231" t="s">
        <v>45</v>
      </c>
      <c r="O149" s="89"/>
      <c r="P149" s="232">
        <f>O149*H149</f>
        <v>0</v>
      </c>
      <c r="Q149" s="232">
        <v>0</v>
      </c>
      <c r="R149" s="232">
        <f>Q149*H149</f>
        <v>0</v>
      </c>
      <c r="S149" s="232">
        <v>0</v>
      </c>
      <c r="T149" s="233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34" t="s">
        <v>715</v>
      </c>
      <c r="AT149" s="234" t="s">
        <v>136</v>
      </c>
      <c r="AU149" s="234" t="s">
        <v>90</v>
      </c>
      <c r="AY149" s="15" t="s">
        <v>133</v>
      </c>
      <c r="BE149" s="235">
        <f>IF(N149="základní",J149,0)</f>
        <v>0</v>
      </c>
      <c r="BF149" s="235">
        <f>IF(N149="snížená",J149,0)</f>
        <v>0</v>
      </c>
      <c r="BG149" s="235">
        <f>IF(N149="zákl. přenesená",J149,0)</f>
        <v>0</v>
      </c>
      <c r="BH149" s="235">
        <f>IF(N149="sníž. přenesená",J149,0)</f>
        <v>0</v>
      </c>
      <c r="BI149" s="235">
        <f>IF(N149="nulová",J149,0)</f>
        <v>0</v>
      </c>
      <c r="BJ149" s="15" t="s">
        <v>85</v>
      </c>
      <c r="BK149" s="235">
        <f>ROUND(I149*H149,2)</f>
        <v>0</v>
      </c>
      <c r="BL149" s="15" t="s">
        <v>715</v>
      </c>
      <c r="BM149" s="234" t="s">
        <v>737</v>
      </c>
    </row>
    <row r="150" spans="1:65" s="2" customFormat="1" ht="24.15" customHeight="1">
      <c r="A150" s="36"/>
      <c r="B150" s="37"/>
      <c r="C150" s="222" t="s">
        <v>272</v>
      </c>
      <c r="D150" s="222" t="s">
        <v>136</v>
      </c>
      <c r="E150" s="223" t="s">
        <v>738</v>
      </c>
      <c r="F150" s="224" t="s">
        <v>739</v>
      </c>
      <c r="G150" s="225" t="s">
        <v>191</v>
      </c>
      <c r="H150" s="226">
        <v>98</v>
      </c>
      <c r="I150" s="227"/>
      <c r="J150" s="228">
        <f>ROUND(I150*H150,2)</f>
        <v>0</v>
      </c>
      <c r="K150" s="229"/>
      <c r="L150" s="42"/>
      <c r="M150" s="230" t="s">
        <v>1</v>
      </c>
      <c r="N150" s="231" t="s">
        <v>45</v>
      </c>
      <c r="O150" s="89"/>
      <c r="P150" s="232">
        <f>O150*H150</f>
        <v>0</v>
      </c>
      <c r="Q150" s="232">
        <v>0</v>
      </c>
      <c r="R150" s="232">
        <f>Q150*H150</f>
        <v>0</v>
      </c>
      <c r="S150" s="232">
        <v>0</v>
      </c>
      <c r="T150" s="233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34" t="s">
        <v>715</v>
      </c>
      <c r="AT150" s="234" t="s">
        <v>136</v>
      </c>
      <c r="AU150" s="234" t="s">
        <v>90</v>
      </c>
      <c r="AY150" s="15" t="s">
        <v>133</v>
      </c>
      <c r="BE150" s="235">
        <f>IF(N150="základní",J150,0)</f>
        <v>0</v>
      </c>
      <c r="BF150" s="235">
        <f>IF(N150="snížená",J150,0)</f>
        <v>0</v>
      </c>
      <c r="BG150" s="235">
        <f>IF(N150="zákl. přenesená",J150,0)</f>
        <v>0</v>
      </c>
      <c r="BH150" s="235">
        <f>IF(N150="sníž. přenesená",J150,0)</f>
        <v>0</v>
      </c>
      <c r="BI150" s="235">
        <f>IF(N150="nulová",J150,0)</f>
        <v>0</v>
      </c>
      <c r="BJ150" s="15" t="s">
        <v>85</v>
      </c>
      <c r="BK150" s="235">
        <f>ROUND(I150*H150,2)</f>
        <v>0</v>
      </c>
      <c r="BL150" s="15" t="s">
        <v>715</v>
      </c>
      <c r="BM150" s="234" t="s">
        <v>740</v>
      </c>
    </row>
    <row r="151" spans="1:51" s="13" customFormat="1" ht="12">
      <c r="A151" s="13"/>
      <c r="B151" s="249"/>
      <c r="C151" s="250"/>
      <c r="D151" s="236" t="s">
        <v>233</v>
      </c>
      <c r="E151" s="251" t="s">
        <v>1</v>
      </c>
      <c r="F151" s="252" t="s">
        <v>694</v>
      </c>
      <c r="G151" s="250"/>
      <c r="H151" s="253">
        <v>98</v>
      </c>
      <c r="I151" s="254"/>
      <c r="J151" s="250"/>
      <c r="K151" s="250"/>
      <c r="L151" s="255"/>
      <c r="M151" s="256"/>
      <c r="N151" s="257"/>
      <c r="O151" s="257"/>
      <c r="P151" s="257"/>
      <c r="Q151" s="257"/>
      <c r="R151" s="257"/>
      <c r="S151" s="257"/>
      <c r="T151" s="25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9" t="s">
        <v>233</v>
      </c>
      <c r="AU151" s="259" t="s">
        <v>90</v>
      </c>
      <c r="AV151" s="13" t="s">
        <v>90</v>
      </c>
      <c r="AW151" s="13" t="s">
        <v>36</v>
      </c>
      <c r="AX151" s="13" t="s">
        <v>85</v>
      </c>
      <c r="AY151" s="259" t="s">
        <v>133</v>
      </c>
    </row>
    <row r="152" spans="1:65" s="2" customFormat="1" ht="24.15" customHeight="1">
      <c r="A152" s="36"/>
      <c r="B152" s="37"/>
      <c r="C152" s="222" t="s">
        <v>276</v>
      </c>
      <c r="D152" s="222" t="s">
        <v>136</v>
      </c>
      <c r="E152" s="223" t="s">
        <v>741</v>
      </c>
      <c r="F152" s="224" t="s">
        <v>742</v>
      </c>
      <c r="G152" s="225" t="s">
        <v>191</v>
      </c>
      <c r="H152" s="226">
        <v>98</v>
      </c>
      <c r="I152" s="227"/>
      <c r="J152" s="228">
        <f>ROUND(I152*H152,2)</f>
        <v>0</v>
      </c>
      <c r="K152" s="229"/>
      <c r="L152" s="42"/>
      <c r="M152" s="230" t="s">
        <v>1</v>
      </c>
      <c r="N152" s="231" t="s">
        <v>45</v>
      </c>
      <c r="O152" s="89"/>
      <c r="P152" s="232">
        <f>O152*H152</f>
        <v>0</v>
      </c>
      <c r="Q152" s="232">
        <v>0</v>
      </c>
      <c r="R152" s="232">
        <f>Q152*H152</f>
        <v>0</v>
      </c>
      <c r="S152" s="232">
        <v>0</v>
      </c>
      <c r="T152" s="233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34" t="s">
        <v>715</v>
      </c>
      <c r="AT152" s="234" t="s">
        <v>136</v>
      </c>
      <c r="AU152" s="234" t="s">
        <v>90</v>
      </c>
      <c r="AY152" s="15" t="s">
        <v>133</v>
      </c>
      <c r="BE152" s="235">
        <f>IF(N152="základní",J152,0)</f>
        <v>0</v>
      </c>
      <c r="BF152" s="235">
        <f>IF(N152="snížená",J152,0)</f>
        <v>0</v>
      </c>
      <c r="BG152" s="235">
        <f>IF(N152="zákl. přenesená",J152,0)</f>
        <v>0</v>
      </c>
      <c r="BH152" s="235">
        <f>IF(N152="sníž. přenesená",J152,0)</f>
        <v>0</v>
      </c>
      <c r="BI152" s="235">
        <f>IF(N152="nulová",J152,0)</f>
        <v>0</v>
      </c>
      <c r="BJ152" s="15" t="s">
        <v>85</v>
      </c>
      <c r="BK152" s="235">
        <f>ROUND(I152*H152,2)</f>
        <v>0</v>
      </c>
      <c r="BL152" s="15" t="s">
        <v>715</v>
      </c>
      <c r="BM152" s="234" t="s">
        <v>743</v>
      </c>
    </row>
    <row r="153" spans="1:51" s="13" customFormat="1" ht="12">
      <c r="A153" s="13"/>
      <c r="B153" s="249"/>
      <c r="C153" s="250"/>
      <c r="D153" s="236" t="s">
        <v>233</v>
      </c>
      <c r="E153" s="251" t="s">
        <v>1</v>
      </c>
      <c r="F153" s="252" t="s">
        <v>694</v>
      </c>
      <c r="G153" s="250"/>
      <c r="H153" s="253">
        <v>98</v>
      </c>
      <c r="I153" s="254"/>
      <c r="J153" s="250"/>
      <c r="K153" s="250"/>
      <c r="L153" s="255"/>
      <c r="M153" s="256"/>
      <c r="N153" s="257"/>
      <c r="O153" s="257"/>
      <c r="P153" s="257"/>
      <c r="Q153" s="257"/>
      <c r="R153" s="257"/>
      <c r="S153" s="257"/>
      <c r="T153" s="25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9" t="s">
        <v>233</v>
      </c>
      <c r="AU153" s="259" t="s">
        <v>90</v>
      </c>
      <c r="AV153" s="13" t="s">
        <v>90</v>
      </c>
      <c r="AW153" s="13" t="s">
        <v>36</v>
      </c>
      <c r="AX153" s="13" t="s">
        <v>85</v>
      </c>
      <c r="AY153" s="259" t="s">
        <v>133</v>
      </c>
    </row>
    <row r="154" spans="1:65" s="2" customFormat="1" ht="16.5" customHeight="1">
      <c r="A154" s="36"/>
      <c r="B154" s="37"/>
      <c r="C154" s="222" t="s">
        <v>280</v>
      </c>
      <c r="D154" s="222" t="s">
        <v>136</v>
      </c>
      <c r="E154" s="223" t="s">
        <v>744</v>
      </c>
      <c r="F154" s="224" t="s">
        <v>745</v>
      </c>
      <c r="G154" s="225" t="s">
        <v>191</v>
      </c>
      <c r="H154" s="226">
        <v>98</v>
      </c>
      <c r="I154" s="227"/>
      <c r="J154" s="228">
        <f>ROUND(I154*H154,2)</f>
        <v>0</v>
      </c>
      <c r="K154" s="229"/>
      <c r="L154" s="42"/>
      <c r="M154" s="230" t="s">
        <v>1</v>
      </c>
      <c r="N154" s="231" t="s">
        <v>45</v>
      </c>
      <c r="O154" s="89"/>
      <c r="P154" s="232">
        <f>O154*H154</f>
        <v>0</v>
      </c>
      <c r="Q154" s="232">
        <v>7E-05</v>
      </c>
      <c r="R154" s="232">
        <f>Q154*H154</f>
        <v>0.00686</v>
      </c>
      <c r="S154" s="232">
        <v>0</v>
      </c>
      <c r="T154" s="233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34" t="s">
        <v>715</v>
      </c>
      <c r="AT154" s="234" t="s">
        <v>136</v>
      </c>
      <c r="AU154" s="234" t="s">
        <v>90</v>
      </c>
      <c r="AY154" s="15" t="s">
        <v>133</v>
      </c>
      <c r="BE154" s="235">
        <f>IF(N154="základní",J154,0)</f>
        <v>0</v>
      </c>
      <c r="BF154" s="235">
        <f>IF(N154="snížená",J154,0)</f>
        <v>0</v>
      </c>
      <c r="BG154" s="235">
        <f>IF(N154="zákl. přenesená",J154,0)</f>
        <v>0</v>
      </c>
      <c r="BH154" s="235">
        <f>IF(N154="sníž. přenesená",J154,0)</f>
        <v>0</v>
      </c>
      <c r="BI154" s="235">
        <f>IF(N154="nulová",J154,0)</f>
        <v>0</v>
      </c>
      <c r="BJ154" s="15" t="s">
        <v>85</v>
      </c>
      <c r="BK154" s="235">
        <f>ROUND(I154*H154,2)</f>
        <v>0</v>
      </c>
      <c r="BL154" s="15" t="s">
        <v>715</v>
      </c>
      <c r="BM154" s="234" t="s">
        <v>746</v>
      </c>
    </row>
    <row r="155" spans="1:51" s="13" customFormat="1" ht="12">
      <c r="A155" s="13"/>
      <c r="B155" s="249"/>
      <c r="C155" s="250"/>
      <c r="D155" s="236" t="s">
        <v>233</v>
      </c>
      <c r="E155" s="251" t="s">
        <v>1</v>
      </c>
      <c r="F155" s="252" t="s">
        <v>694</v>
      </c>
      <c r="G155" s="250"/>
      <c r="H155" s="253">
        <v>98</v>
      </c>
      <c r="I155" s="254"/>
      <c r="J155" s="250"/>
      <c r="K155" s="250"/>
      <c r="L155" s="255"/>
      <c r="M155" s="256"/>
      <c r="N155" s="257"/>
      <c r="O155" s="257"/>
      <c r="P155" s="257"/>
      <c r="Q155" s="257"/>
      <c r="R155" s="257"/>
      <c r="S155" s="257"/>
      <c r="T155" s="25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9" t="s">
        <v>233</v>
      </c>
      <c r="AU155" s="259" t="s">
        <v>90</v>
      </c>
      <c r="AV155" s="13" t="s">
        <v>90</v>
      </c>
      <c r="AW155" s="13" t="s">
        <v>36</v>
      </c>
      <c r="AX155" s="13" t="s">
        <v>85</v>
      </c>
      <c r="AY155" s="259" t="s">
        <v>133</v>
      </c>
    </row>
    <row r="156" spans="1:65" s="2" customFormat="1" ht="24.15" customHeight="1">
      <c r="A156" s="36"/>
      <c r="B156" s="37"/>
      <c r="C156" s="222" t="s">
        <v>8</v>
      </c>
      <c r="D156" s="222" t="s">
        <v>136</v>
      </c>
      <c r="E156" s="223" t="s">
        <v>747</v>
      </c>
      <c r="F156" s="224" t="s">
        <v>748</v>
      </c>
      <c r="G156" s="225" t="s">
        <v>191</v>
      </c>
      <c r="H156" s="226">
        <v>98</v>
      </c>
      <c r="I156" s="227"/>
      <c r="J156" s="228">
        <f>ROUND(I156*H156,2)</f>
        <v>0</v>
      </c>
      <c r="K156" s="229"/>
      <c r="L156" s="42"/>
      <c r="M156" s="230" t="s">
        <v>1</v>
      </c>
      <c r="N156" s="231" t="s">
        <v>45</v>
      </c>
      <c r="O156" s="89"/>
      <c r="P156" s="232">
        <f>O156*H156</f>
        <v>0</v>
      </c>
      <c r="Q156" s="232">
        <v>0</v>
      </c>
      <c r="R156" s="232">
        <f>Q156*H156</f>
        <v>0</v>
      </c>
      <c r="S156" s="232">
        <v>0</v>
      </c>
      <c r="T156" s="233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34" t="s">
        <v>715</v>
      </c>
      <c r="AT156" s="234" t="s">
        <v>136</v>
      </c>
      <c r="AU156" s="234" t="s">
        <v>90</v>
      </c>
      <c r="AY156" s="15" t="s">
        <v>133</v>
      </c>
      <c r="BE156" s="235">
        <f>IF(N156="základní",J156,0)</f>
        <v>0</v>
      </c>
      <c r="BF156" s="235">
        <f>IF(N156="snížená",J156,0)</f>
        <v>0</v>
      </c>
      <c r="BG156" s="235">
        <f>IF(N156="zákl. přenesená",J156,0)</f>
        <v>0</v>
      </c>
      <c r="BH156" s="235">
        <f>IF(N156="sníž. přenesená",J156,0)</f>
        <v>0</v>
      </c>
      <c r="BI156" s="235">
        <f>IF(N156="nulová",J156,0)</f>
        <v>0</v>
      </c>
      <c r="BJ156" s="15" t="s">
        <v>85</v>
      </c>
      <c r="BK156" s="235">
        <f>ROUND(I156*H156,2)</f>
        <v>0</v>
      </c>
      <c r="BL156" s="15" t="s">
        <v>715</v>
      </c>
      <c r="BM156" s="234" t="s">
        <v>749</v>
      </c>
    </row>
    <row r="157" spans="1:51" s="13" customFormat="1" ht="12">
      <c r="A157" s="13"/>
      <c r="B157" s="249"/>
      <c r="C157" s="250"/>
      <c r="D157" s="236" t="s">
        <v>233</v>
      </c>
      <c r="E157" s="251" t="s">
        <v>1</v>
      </c>
      <c r="F157" s="252" t="s">
        <v>694</v>
      </c>
      <c r="G157" s="250"/>
      <c r="H157" s="253">
        <v>98</v>
      </c>
      <c r="I157" s="254"/>
      <c r="J157" s="250"/>
      <c r="K157" s="250"/>
      <c r="L157" s="255"/>
      <c r="M157" s="256"/>
      <c r="N157" s="257"/>
      <c r="O157" s="257"/>
      <c r="P157" s="257"/>
      <c r="Q157" s="257"/>
      <c r="R157" s="257"/>
      <c r="S157" s="257"/>
      <c r="T157" s="25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9" t="s">
        <v>233</v>
      </c>
      <c r="AU157" s="259" t="s">
        <v>90</v>
      </c>
      <c r="AV157" s="13" t="s">
        <v>90</v>
      </c>
      <c r="AW157" s="13" t="s">
        <v>36</v>
      </c>
      <c r="AX157" s="13" t="s">
        <v>85</v>
      </c>
      <c r="AY157" s="259" t="s">
        <v>133</v>
      </c>
    </row>
    <row r="158" spans="1:65" s="2" customFormat="1" ht="24.15" customHeight="1">
      <c r="A158" s="36"/>
      <c r="B158" s="37"/>
      <c r="C158" s="260" t="s">
        <v>290</v>
      </c>
      <c r="D158" s="260" t="s">
        <v>284</v>
      </c>
      <c r="E158" s="261" t="s">
        <v>750</v>
      </c>
      <c r="F158" s="262" t="s">
        <v>751</v>
      </c>
      <c r="G158" s="263" t="s">
        <v>191</v>
      </c>
      <c r="H158" s="264">
        <v>102.9</v>
      </c>
      <c r="I158" s="265"/>
      <c r="J158" s="266">
        <f>ROUND(I158*H158,2)</f>
        <v>0</v>
      </c>
      <c r="K158" s="267"/>
      <c r="L158" s="268"/>
      <c r="M158" s="269" t="s">
        <v>1</v>
      </c>
      <c r="N158" s="270" t="s">
        <v>45</v>
      </c>
      <c r="O158" s="89"/>
      <c r="P158" s="232">
        <f>O158*H158</f>
        <v>0</v>
      </c>
      <c r="Q158" s="232">
        <v>0.00035</v>
      </c>
      <c r="R158" s="232">
        <f>Q158*H158</f>
        <v>0.036015</v>
      </c>
      <c r="S158" s="232">
        <v>0</v>
      </c>
      <c r="T158" s="233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34" t="s">
        <v>719</v>
      </c>
      <c r="AT158" s="234" t="s">
        <v>284</v>
      </c>
      <c r="AU158" s="234" t="s">
        <v>90</v>
      </c>
      <c r="AY158" s="15" t="s">
        <v>133</v>
      </c>
      <c r="BE158" s="235">
        <f>IF(N158="základní",J158,0)</f>
        <v>0</v>
      </c>
      <c r="BF158" s="235">
        <f>IF(N158="snížená",J158,0)</f>
        <v>0</v>
      </c>
      <c r="BG158" s="235">
        <f>IF(N158="zákl. přenesená",J158,0)</f>
        <v>0</v>
      </c>
      <c r="BH158" s="235">
        <f>IF(N158="sníž. přenesená",J158,0)</f>
        <v>0</v>
      </c>
      <c r="BI158" s="235">
        <f>IF(N158="nulová",J158,0)</f>
        <v>0</v>
      </c>
      <c r="BJ158" s="15" t="s">
        <v>85</v>
      </c>
      <c r="BK158" s="235">
        <f>ROUND(I158*H158,2)</f>
        <v>0</v>
      </c>
      <c r="BL158" s="15" t="s">
        <v>719</v>
      </c>
      <c r="BM158" s="234" t="s">
        <v>752</v>
      </c>
    </row>
    <row r="159" spans="1:51" s="13" customFormat="1" ht="12">
      <c r="A159" s="13"/>
      <c r="B159" s="249"/>
      <c r="C159" s="250"/>
      <c r="D159" s="236" t="s">
        <v>233</v>
      </c>
      <c r="E159" s="250"/>
      <c r="F159" s="252" t="s">
        <v>753</v>
      </c>
      <c r="G159" s="250"/>
      <c r="H159" s="253">
        <v>102.9</v>
      </c>
      <c r="I159" s="254"/>
      <c r="J159" s="250"/>
      <c r="K159" s="250"/>
      <c r="L159" s="255"/>
      <c r="M159" s="256"/>
      <c r="N159" s="257"/>
      <c r="O159" s="257"/>
      <c r="P159" s="257"/>
      <c r="Q159" s="257"/>
      <c r="R159" s="257"/>
      <c r="S159" s="257"/>
      <c r="T159" s="25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9" t="s">
        <v>233</v>
      </c>
      <c r="AU159" s="259" t="s">
        <v>90</v>
      </c>
      <c r="AV159" s="13" t="s">
        <v>90</v>
      </c>
      <c r="AW159" s="13" t="s">
        <v>4</v>
      </c>
      <c r="AX159" s="13" t="s">
        <v>85</v>
      </c>
      <c r="AY159" s="259" t="s">
        <v>133</v>
      </c>
    </row>
    <row r="160" spans="1:65" s="2" customFormat="1" ht="33" customHeight="1">
      <c r="A160" s="36"/>
      <c r="B160" s="37"/>
      <c r="C160" s="222" t="s">
        <v>294</v>
      </c>
      <c r="D160" s="222" t="s">
        <v>136</v>
      </c>
      <c r="E160" s="223" t="s">
        <v>754</v>
      </c>
      <c r="F160" s="224" t="s">
        <v>755</v>
      </c>
      <c r="G160" s="225" t="s">
        <v>175</v>
      </c>
      <c r="H160" s="226">
        <v>33.5</v>
      </c>
      <c r="I160" s="227"/>
      <c r="J160" s="228">
        <f>ROUND(I160*H160,2)</f>
        <v>0</v>
      </c>
      <c r="K160" s="229"/>
      <c r="L160" s="42"/>
      <c r="M160" s="230" t="s">
        <v>1</v>
      </c>
      <c r="N160" s="231" t="s">
        <v>45</v>
      </c>
      <c r="O160" s="89"/>
      <c r="P160" s="232">
        <f>O160*H160</f>
        <v>0</v>
      </c>
      <c r="Q160" s="232">
        <v>0</v>
      </c>
      <c r="R160" s="232">
        <f>Q160*H160</f>
        <v>0</v>
      </c>
      <c r="S160" s="232">
        <v>0.17</v>
      </c>
      <c r="T160" s="233">
        <f>S160*H160</f>
        <v>5.695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34" t="s">
        <v>715</v>
      </c>
      <c r="AT160" s="234" t="s">
        <v>136</v>
      </c>
      <c r="AU160" s="234" t="s">
        <v>90</v>
      </c>
      <c r="AY160" s="15" t="s">
        <v>133</v>
      </c>
      <c r="BE160" s="235">
        <f>IF(N160="základní",J160,0)</f>
        <v>0</v>
      </c>
      <c r="BF160" s="235">
        <f>IF(N160="snížená",J160,0)</f>
        <v>0</v>
      </c>
      <c r="BG160" s="235">
        <f>IF(N160="zákl. přenesená",J160,0)</f>
        <v>0</v>
      </c>
      <c r="BH160" s="235">
        <f>IF(N160="sníž. přenesená",J160,0)</f>
        <v>0</v>
      </c>
      <c r="BI160" s="235">
        <f>IF(N160="nulová",J160,0)</f>
        <v>0</v>
      </c>
      <c r="BJ160" s="15" t="s">
        <v>85</v>
      </c>
      <c r="BK160" s="235">
        <f>ROUND(I160*H160,2)</f>
        <v>0</v>
      </c>
      <c r="BL160" s="15" t="s">
        <v>715</v>
      </c>
      <c r="BM160" s="234" t="s">
        <v>756</v>
      </c>
    </row>
    <row r="161" spans="1:51" s="13" customFormat="1" ht="12">
      <c r="A161" s="13"/>
      <c r="B161" s="249"/>
      <c r="C161" s="250"/>
      <c r="D161" s="236" t="s">
        <v>233</v>
      </c>
      <c r="E161" s="251" t="s">
        <v>1</v>
      </c>
      <c r="F161" s="252" t="s">
        <v>559</v>
      </c>
      <c r="G161" s="250"/>
      <c r="H161" s="253">
        <v>33.5</v>
      </c>
      <c r="I161" s="254"/>
      <c r="J161" s="250"/>
      <c r="K161" s="250"/>
      <c r="L161" s="255"/>
      <c r="M161" s="256"/>
      <c r="N161" s="257"/>
      <c r="O161" s="257"/>
      <c r="P161" s="257"/>
      <c r="Q161" s="257"/>
      <c r="R161" s="257"/>
      <c r="S161" s="257"/>
      <c r="T161" s="25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9" t="s">
        <v>233</v>
      </c>
      <c r="AU161" s="259" t="s">
        <v>90</v>
      </c>
      <c r="AV161" s="13" t="s">
        <v>90</v>
      </c>
      <c r="AW161" s="13" t="s">
        <v>36</v>
      </c>
      <c r="AX161" s="13" t="s">
        <v>85</v>
      </c>
      <c r="AY161" s="259" t="s">
        <v>133</v>
      </c>
    </row>
    <row r="162" spans="1:65" s="2" customFormat="1" ht="37.8" customHeight="1">
      <c r="A162" s="36"/>
      <c r="B162" s="37"/>
      <c r="C162" s="222" t="s">
        <v>298</v>
      </c>
      <c r="D162" s="222" t="s">
        <v>136</v>
      </c>
      <c r="E162" s="223" t="s">
        <v>757</v>
      </c>
      <c r="F162" s="224" t="s">
        <v>758</v>
      </c>
      <c r="G162" s="225" t="s">
        <v>175</v>
      </c>
      <c r="H162" s="226">
        <v>33.5</v>
      </c>
      <c r="I162" s="227"/>
      <c r="J162" s="228">
        <f>ROUND(I162*H162,2)</f>
        <v>0</v>
      </c>
      <c r="K162" s="229"/>
      <c r="L162" s="42"/>
      <c r="M162" s="230" t="s">
        <v>1</v>
      </c>
      <c r="N162" s="231" t="s">
        <v>45</v>
      </c>
      <c r="O162" s="89"/>
      <c r="P162" s="232">
        <f>O162*H162</f>
        <v>0</v>
      </c>
      <c r="Q162" s="232">
        <v>0</v>
      </c>
      <c r="R162" s="232">
        <f>Q162*H162</f>
        <v>0</v>
      </c>
      <c r="S162" s="232">
        <v>0.29</v>
      </c>
      <c r="T162" s="233">
        <f>S162*H162</f>
        <v>9.715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34" t="s">
        <v>715</v>
      </c>
      <c r="AT162" s="234" t="s">
        <v>136</v>
      </c>
      <c r="AU162" s="234" t="s">
        <v>90</v>
      </c>
      <c r="AY162" s="15" t="s">
        <v>133</v>
      </c>
      <c r="BE162" s="235">
        <f>IF(N162="základní",J162,0)</f>
        <v>0</v>
      </c>
      <c r="BF162" s="235">
        <f>IF(N162="snížená",J162,0)</f>
        <v>0</v>
      </c>
      <c r="BG162" s="235">
        <f>IF(N162="zákl. přenesená",J162,0)</f>
        <v>0</v>
      </c>
      <c r="BH162" s="235">
        <f>IF(N162="sníž. přenesená",J162,0)</f>
        <v>0</v>
      </c>
      <c r="BI162" s="235">
        <f>IF(N162="nulová",J162,0)</f>
        <v>0</v>
      </c>
      <c r="BJ162" s="15" t="s">
        <v>85</v>
      </c>
      <c r="BK162" s="235">
        <f>ROUND(I162*H162,2)</f>
        <v>0</v>
      </c>
      <c r="BL162" s="15" t="s">
        <v>715</v>
      </c>
      <c r="BM162" s="234" t="s">
        <v>759</v>
      </c>
    </row>
    <row r="163" spans="1:51" s="13" customFormat="1" ht="12">
      <c r="A163" s="13"/>
      <c r="B163" s="249"/>
      <c r="C163" s="250"/>
      <c r="D163" s="236" t="s">
        <v>233</v>
      </c>
      <c r="E163" s="251" t="s">
        <v>1</v>
      </c>
      <c r="F163" s="252" t="s">
        <v>760</v>
      </c>
      <c r="G163" s="250"/>
      <c r="H163" s="253">
        <v>33.5</v>
      </c>
      <c r="I163" s="254"/>
      <c r="J163" s="250"/>
      <c r="K163" s="250"/>
      <c r="L163" s="255"/>
      <c r="M163" s="271"/>
      <c r="N163" s="272"/>
      <c r="O163" s="272"/>
      <c r="P163" s="272"/>
      <c r="Q163" s="272"/>
      <c r="R163" s="272"/>
      <c r="S163" s="272"/>
      <c r="T163" s="27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9" t="s">
        <v>233</v>
      </c>
      <c r="AU163" s="259" t="s">
        <v>90</v>
      </c>
      <c r="AV163" s="13" t="s">
        <v>90</v>
      </c>
      <c r="AW163" s="13" t="s">
        <v>36</v>
      </c>
      <c r="AX163" s="13" t="s">
        <v>85</v>
      </c>
      <c r="AY163" s="259" t="s">
        <v>133</v>
      </c>
    </row>
    <row r="164" spans="1:31" s="2" customFormat="1" ht="6.95" customHeight="1">
      <c r="A164" s="36"/>
      <c r="B164" s="64"/>
      <c r="C164" s="65"/>
      <c r="D164" s="65"/>
      <c r="E164" s="65"/>
      <c r="F164" s="65"/>
      <c r="G164" s="65"/>
      <c r="H164" s="65"/>
      <c r="I164" s="65"/>
      <c r="J164" s="65"/>
      <c r="K164" s="65"/>
      <c r="L164" s="42"/>
      <c r="M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</row>
  </sheetData>
  <sheetProtection password="CC35" sheet="1" objects="1" scenarios="1" formatColumns="0" formatRows="0" autoFilter="0"/>
  <autoFilter ref="C125:K16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3"/>
      <c r="C3" s="144"/>
      <c r="D3" s="144"/>
      <c r="E3" s="144"/>
      <c r="F3" s="144"/>
      <c r="G3" s="144"/>
      <c r="H3" s="18"/>
    </row>
    <row r="4" spans="2:8" s="1" customFormat="1" ht="24.95" customHeight="1">
      <c r="B4" s="18"/>
      <c r="C4" s="145" t="s">
        <v>761</v>
      </c>
      <c r="H4" s="18"/>
    </row>
    <row r="5" spans="2:8" s="1" customFormat="1" ht="12" customHeight="1">
      <c r="B5" s="18"/>
      <c r="C5" s="274" t="s">
        <v>13</v>
      </c>
      <c r="D5" s="152" t="s">
        <v>14</v>
      </c>
      <c r="E5" s="1"/>
      <c r="F5" s="1"/>
      <c r="H5" s="18"/>
    </row>
    <row r="6" spans="2:8" s="1" customFormat="1" ht="36.95" customHeight="1">
      <c r="B6" s="18"/>
      <c r="C6" s="275" t="s">
        <v>16</v>
      </c>
      <c r="D6" s="276" t="s">
        <v>17</v>
      </c>
      <c r="E6" s="1"/>
      <c r="F6" s="1"/>
      <c r="H6" s="18"/>
    </row>
    <row r="7" spans="2:8" s="1" customFormat="1" ht="16.5" customHeight="1">
      <c r="B7" s="18"/>
      <c r="C7" s="147" t="s">
        <v>22</v>
      </c>
      <c r="D7" s="149" t="str">
        <f>'Rekapitulace stavby'!AN8</f>
        <v>6. 2. 2023</v>
      </c>
      <c r="H7" s="18"/>
    </row>
    <row r="8" spans="1:8" s="2" customFormat="1" ht="10.8" customHeight="1">
      <c r="A8" s="36"/>
      <c r="B8" s="42"/>
      <c r="C8" s="36"/>
      <c r="D8" s="36"/>
      <c r="E8" s="36"/>
      <c r="F8" s="36"/>
      <c r="G8" s="36"/>
      <c r="H8" s="42"/>
    </row>
    <row r="9" spans="1:8" s="11" customFormat="1" ht="29.25" customHeight="1">
      <c r="A9" s="194"/>
      <c r="B9" s="277"/>
      <c r="C9" s="278" t="s">
        <v>61</v>
      </c>
      <c r="D9" s="279" t="s">
        <v>62</v>
      </c>
      <c r="E9" s="279" t="s">
        <v>119</v>
      </c>
      <c r="F9" s="280" t="s">
        <v>762</v>
      </c>
      <c r="G9" s="194"/>
      <c r="H9" s="277"/>
    </row>
    <row r="10" spans="1:8" s="2" customFormat="1" ht="26.4" customHeight="1">
      <c r="A10" s="36"/>
      <c r="B10" s="42"/>
      <c r="C10" s="281" t="s">
        <v>763</v>
      </c>
      <c r="D10" s="281" t="s">
        <v>88</v>
      </c>
      <c r="E10" s="36"/>
      <c r="F10" s="36"/>
      <c r="G10" s="36"/>
      <c r="H10" s="42"/>
    </row>
    <row r="11" spans="1:8" s="2" customFormat="1" ht="16.8" customHeight="1">
      <c r="A11" s="36"/>
      <c r="B11" s="42"/>
      <c r="C11" s="282" t="s">
        <v>186</v>
      </c>
      <c r="D11" s="283" t="s">
        <v>187</v>
      </c>
      <c r="E11" s="284" t="s">
        <v>175</v>
      </c>
      <c r="F11" s="285">
        <v>234.03</v>
      </c>
      <c r="G11" s="36"/>
      <c r="H11" s="42"/>
    </row>
    <row r="12" spans="1:8" s="2" customFormat="1" ht="16.8" customHeight="1">
      <c r="A12" s="36"/>
      <c r="B12" s="42"/>
      <c r="C12" s="286" t="s">
        <v>1</v>
      </c>
      <c r="D12" s="286" t="s">
        <v>764</v>
      </c>
      <c r="E12" s="15" t="s">
        <v>1</v>
      </c>
      <c r="F12" s="287">
        <v>234.03</v>
      </c>
      <c r="G12" s="36"/>
      <c r="H12" s="42"/>
    </row>
    <row r="13" spans="1:8" s="2" customFormat="1" ht="16.8" customHeight="1">
      <c r="A13" s="36"/>
      <c r="B13" s="42"/>
      <c r="C13" s="288" t="s">
        <v>765</v>
      </c>
      <c r="D13" s="36"/>
      <c r="E13" s="36"/>
      <c r="F13" s="36"/>
      <c r="G13" s="36"/>
      <c r="H13" s="42"/>
    </row>
    <row r="14" spans="1:8" s="2" customFormat="1" ht="16.8" customHeight="1">
      <c r="A14" s="36"/>
      <c r="B14" s="42"/>
      <c r="C14" s="286" t="s">
        <v>360</v>
      </c>
      <c r="D14" s="286" t="s">
        <v>361</v>
      </c>
      <c r="E14" s="15" t="s">
        <v>175</v>
      </c>
      <c r="F14" s="287">
        <v>245.732</v>
      </c>
      <c r="G14" s="36"/>
      <c r="H14" s="42"/>
    </row>
    <row r="15" spans="1:8" s="2" customFormat="1" ht="16.8" customHeight="1">
      <c r="A15" s="36"/>
      <c r="B15" s="42"/>
      <c r="C15" s="286" t="s">
        <v>365</v>
      </c>
      <c r="D15" s="286" t="s">
        <v>366</v>
      </c>
      <c r="E15" s="15" t="s">
        <v>175</v>
      </c>
      <c r="F15" s="287">
        <v>245.732</v>
      </c>
      <c r="G15" s="36"/>
      <c r="H15" s="42"/>
    </row>
    <row r="16" spans="1:8" s="2" customFormat="1" ht="16.8" customHeight="1">
      <c r="A16" s="36"/>
      <c r="B16" s="42"/>
      <c r="C16" s="286" t="s">
        <v>369</v>
      </c>
      <c r="D16" s="286" t="s">
        <v>370</v>
      </c>
      <c r="E16" s="15" t="s">
        <v>175</v>
      </c>
      <c r="F16" s="287">
        <v>245.732</v>
      </c>
      <c r="G16" s="36"/>
      <c r="H16" s="42"/>
    </row>
    <row r="17" spans="1:8" s="2" customFormat="1" ht="16.8" customHeight="1">
      <c r="A17" s="36"/>
      <c r="B17" s="42"/>
      <c r="C17" s="286" t="s">
        <v>373</v>
      </c>
      <c r="D17" s="286" t="s">
        <v>374</v>
      </c>
      <c r="E17" s="15" t="s">
        <v>175</v>
      </c>
      <c r="F17" s="287">
        <v>234.03</v>
      </c>
      <c r="G17" s="36"/>
      <c r="H17" s="42"/>
    </row>
    <row r="18" spans="1:8" s="2" customFormat="1" ht="12">
      <c r="A18" s="36"/>
      <c r="B18" s="42"/>
      <c r="C18" s="286" t="s">
        <v>377</v>
      </c>
      <c r="D18" s="286" t="s">
        <v>378</v>
      </c>
      <c r="E18" s="15" t="s">
        <v>175</v>
      </c>
      <c r="F18" s="287">
        <v>234.03</v>
      </c>
      <c r="G18" s="36"/>
      <c r="H18" s="42"/>
    </row>
    <row r="19" spans="1:8" s="2" customFormat="1" ht="16.8" customHeight="1">
      <c r="A19" s="36"/>
      <c r="B19" s="42"/>
      <c r="C19" s="282" t="s">
        <v>211</v>
      </c>
      <c r="D19" s="283" t="s">
        <v>212</v>
      </c>
      <c r="E19" s="284" t="s">
        <v>196</v>
      </c>
      <c r="F19" s="285">
        <v>361.946</v>
      </c>
      <c r="G19" s="36"/>
      <c r="H19" s="42"/>
    </row>
    <row r="20" spans="1:8" s="2" customFormat="1" ht="16.8" customHeight="1">
      <c r="A20" s="36"/>
      <c r="B20" s="42"/>
      <c r="C20" s="286" t="s">
        <v>1</v>
      </c>
      <c r="D20" s="286" t="s">
        <v>766</v>
      </c>
      <c r="E20" s="15" t="s">
        <v>1</v>
      </c>
      <c r="F20" s="287">
        <v>361.946</v>
      </c>
      <c r="G20" s="36"/>
      <c r="H20" s="42"/>
    </row>
    <row r="21" spans="1:8" s="2" customFormat="1" ht="16.8" customHeight="1">
      <c r="A21" s="36"/>
      <c r="B21" s="42"/>
      <c r="C21" s="288" t="s">
        <v>765</v>
      </c>
      <c r="D21" s="36"/>
      <c r="E21" s="36"/>
      <c r="F21" s="36"/>
      <c r="G21" s="36"/>
      <c r="H21" s="42"/>
    </row>
    <row r="22" spans="1:8" s="2" customFormat="1" ht="12">
      <c r="A22" s="36"/>
      <c r="B22" s="42"/>
      <c r="C22" s="286" t="s">
        <v>264</v>
      </c>
      <c r="D22" s="286" t="s">
        <v>265</v>
      </c>
      <c r="E22" s="15" t="s">
        <v>196</v>
      </c>
      <c r="F22" s="287">
        <v>361.946</v>
      </c>
      <c r="G22" s="36"/>
      <c r="H22" s="42"/>
    </row>
    <row r="23" spans="1:8" s="2" customFormat="1" ht="12">
      <c r="A23" s="36"/>
      <c r="B23" s="42"/>
      <c r="C23" s="286" t="s">
        <v>268</v>
      </c>
      <c r="D23" s="286" t="s">
        <v>269</v>
      </c>
      <c r="E23" s="15" t="s">
        <v>196</v>
      </c>
      <c r="F23" s="287">
        <v>3619.46</v>
      </c>
      <c r="G23" s="36"/>
      <c r="H23" s="42"/>
    </row>
    <row r="24" spans="1:8" s="2" customFormat="1" ht="16.8" customHeight="1">
      <c r="A24" s="36"/>
      <c r="B24" s="42"/>
      <c r="C24" s="286" t="s">
        <v>277</v>
      </c>
      <c r="D24" s="286" t="s">
        <v>278</v>
      </c>
      <c r="E24" s="15" t="s">
        <v>196</v>
      </c>
      <c r="F24" s="287">
        <v>361.946</v>
      </c>
      <c r="G24" s="36"/>
      <c r="H24" s="42"/>
    </row>
    <row r="25" spans="1:8" s="2" customFormat="1" ht="16.8" customHeight="1">
      <c r="A25" s="36"/>
      <c r="B25" s="42"/>
      <c r="C25" s="282" t="s">
        <v>189</v>
      </c>
      <c r="D25" s="283" t="s">
        <v>190</v>
      </c>
      <c r="E25" s="284" t="s">
        <v>191</v>
      </c>
      <c r="F25" s="285">
        <v>123</v>
      </c>
      <c r="G25" s="36"/>
      <c r="H25" s="42"/>
    </row>
    <row r="26" spans="1:8" s="2" customFormat="1" ht="16.8" customHeight="1">
      <c r="A26" s="36"/>
      <c r="B26" s="42"/>
      <c r="C26" s="286" t="s">
        <v>1</v>
      </c>
      <c r="D26" s="286" t="s">
        <v>192</v>
      </c>
      <c r="E26" s="15" t="s">
        <v>1</v>
      </c>
      <c r="F26" s="287">
        <v>123</v>
      </c>
      <c r="G26" s="36"/>
      <c r="H26" s="42"/>
    </row>
    <row r="27" spans="1:8" s="2" customFormat="1" ht="16.8" customHeight="1">
      <c r="A27" s="36"/>
      <c r="B27" s="42"/>
      <c r="C27" s="288" t="s">
        <v>765</v>
      </c>
      <c r="D27" s="36"/>
      <c r="E27" s="36"/>
      <c r="F27" s="36"/>
      <c r="G27" s="36"/>
      <c r="H27" s="42"/>
    </row>
    <row r="28" spans="1:8" s="2" customFormat="1" ht="16.8" customHeight="1">
      <c r="A28" s="36"/>
      <c r="B28" s="42"/>
      <c r="C28" s="286" t="s">
        <v>281</v>
      </c>
      <c r="D28" s="286" t="s">
        <v>282</v>
      </c>
      <c r="E28" s="15" t="s">
        <v>191</v>
      </c>
      <c r="F28" s="287">
        <v>123</v>
      </c>
      <c r="G28" s="36"/>
      <c r="H28" s="42"/>
    </row>
    <row r="29" spans="1:8" s="2" customFormat="1" ht="12">
      <c r="A29" s="36"/>
      <c r="B29" s="42"/>
      <c r="C29" s="286" t="s">
        <v>313</v>
      </c>
      <c r="D29" s="286" t="s">
        <v>314</v>
      </c>
      <c r="E29" s="15" t="s">
        <v>175</v>
      </c>
      <c r="F29" s="287">
        <v>307.5</v>
      </c>
      <c r="G29" s="36"/>
      <c r="H29" s="42"/>
    </row>
    <row r="30" spans="1:8" s="2" customFormat="1" ht="16.8" customHeight="1">
      <c r="A30" s="36"/>
      <c r="B30" s="42"/>
      <c r="C30" s="286" t="s">
        <v>323</v>
      </c>
      <c r="D30" s="286" t="s">
        <v>324</v>
      </c>
      <c r="E30" s="15" t="s">
        <v>191</v>
      </c>
      <c r="F30" s="287">
        <v>36.9</v>
      </c>
      <c r="G30" s="36"/>
      <c r="H30" s="42"/>
    </row>
    <row r="31" spans="1:8" s="2" customFormat="1" ht="16.8" customHeight="1">
      <c r="A31" s="36"/>
      <c r="B31" s="42"/>
      <c r="C31" s="286" t="s">
        <v>332</v>
      </c>
      <c r="D31" s="286" t="s">
        <v>333</v>
      </c>
      <c r="E31" s="15" t="s">
        <v>191</v>
      </c>
      <c r="F31" s="287">
        <v>61.5</v>
      </c>
      <c r="G31" s="36"/>
      <c r="H31" s="42"/>
    </row>
    <row r="32" spans="1:8" s="2" customFormat="1" ht="16.8" customHeight="1">
      <c r="A32" s="36"/>
      <c r="B32" s="42"/>
      <c r="C32" s="286" t="s">
        <v>382</v>
      </c>
      <c r="D32" s="286" t="s">
        <v>383</v>
      </c>
      <c r="E32" s="15" t="s">
        <v>191</v>
      </c>
      <c r="F32" s="287">
        <v>123</v>
      </c>
      <c r="G32" s="36"/>
      <c r="H32" s="42"/>
    </row>
    <row r="33" spans="1:8" s="2" customFormat="1" ht="16.8" customHeight="1">
      <c r="A33" s="36"/>
      <c r="B33" s="42"/>
      <c r="C33" s="282" t="s">
        <v>489</v>
      </c>
      <c r="D33" s="283" t="s">
        <v>767</v>
      </c>
      <c r="E33" s="284" t="s">
        <v>196</v>
      </c>
      <c r="F33" s="285">
        <v>6.15</v>
      </c>
      <c r="G33" s="36"/>
      <c r="H33" s="42"/>
    </row>
    <row r="34" spans="1:8" s="2" customFormat="1" ht="16.8" customHeight="1">
      <c r="A34" s="36"/>
      <c r="B34" s="42"/>
      <c r="C34" s="286" t="s">
        <v>1</v>
      </c>
      <c r="D34" s="286" t="s">
        <v>768</v>
      </c>
      <c r="E34" s="15" t="s">
        <v>1</v>
      </c>
      <c r="F34" s="287">
        <v>6.15</v>
      </c>
      <c r="G34" s="36"/>
      <c r="H34" s="42"/>
    </row>
    <row r="35" spans="1:8" s="2" customFormat="1" ht="16.8" customHeight="1">
      <c r="A35" s="36"/>
      <c r="B35" s="42"/>
      <c r="C35" s="282" t="s">
        <v>173</v>
      </c>
      <c r="D35" s="283" t="s">
        <v>174</v>
      </c>
      <c r="E35" s="284" t="s">
        <v>175</v>
      </c>
      <c r="F35" s="285">
        <v>2935</v>
      </c>
      <c r="G35" s="36"/>
      <c r="H35" s="42"/>
    </row>
    <row r="36" spans="1:8" s="2" customFormat="1" ht="16.8" customHeight="1">
      <c r="A36" s="36"/>
      <c r="B36" s="42"/>
      <c r="C36" s="286" t="s">
        <v>1</v>
      </c>
      <c r="D36" s="286" t="s">
        <v>769</v>
      </c>
      <c r="E36" s="15" t="s">
        <v>1</v>
      </c>
      <c r="F36" s="287">
        <v>2935</v>
      </c>
      <c r="G36" s="36"/>
      <c r="H36" s="42"/>
    </row>
    <row r="37" spans="1:8" s="2" customFormat="1" ht="16.8" customHeight="1">
      <c r="A37" s="36"/>
      <c r="B37" s="42"/>
      <c r="C37" s="288" t="s">
        <v>765</v>
      </c>
      <c r="D37" s="36"/>
      <c r="E37" s="36"/>
      <c r="F37" s="36"/>
      <c r="G37" s="36"/>
      <c r="H37" s="42"/>
    </row>
    <row r="38" spans="1:8" s="2" customFormat="1" ht="16.8" customHeight="1">
      <c r="A38" s="36"/>
      <c r="B38" s="42"/>
      <c r="C38" s="286" t="s">
        <v>356</v>
      </c>
      <c r="D38" s="286" t="s">
        <v>357</v>
      </c>
      <c r="E38" s="15" t="s">
        <v>175</v>
      </c>
      <c r="F38" s="287">
        <v>2935</v>
      </c>
      <c r="G38" s="36"/>
      <c r="H38" s="42"/>
    </row>
    <row r="39" spans="1:8" s="2" customFormat="1" ht="16.8" customHeight="1">
      <c r="A39" s="36"/>
      <c r="B39" s="42"/>
      <c r="C39" s="282" t="s">
        <v>205</v>
      </c>
      <c r="D39" s="283" t="s">
        <v>206</v>
      </c>
      <c r="E39" s="284" t="s">
        <v>196</v>
      </c>
      <c r="F39" s="285">
        <v>1146.945</v>
      </c>
      <c r="G39" s="36"/>
      <c r="H39" s="42"/>
    </row>
    <row r="40" spans="1:8" s="2" customFormat="1" ht="16.8" customHeight="1">
      <c r="A40" s="36"/>
      <c r="B40" s="42"/>
      <c r="C40" s="286" t="s">
        <v>1</v>
      </c>
      <c r="D40" s="286" t="s">
        <v>770</v>
      </c>
      <c r="E40" s="15" t="s">
        <v>1</v>
      </c>
      <c r="F40" s="287">
        <v>866.08</v>
      </c>
      <c r="G40" s="36"/>
      <c r="H40" s="42"/>
    </row>
    <row r="41" spans="1:8" s="2" customFormat="1" ht="16.8" customHeight="1">
      <c r="A41" s="36"/>
      <c r="B41" s="42"/>
      <c r="C41" s="286" t="s">
        <v>1</v>
      </c>
      <c r="D41" s="286" t="s">
        <v>771</v>
      </c>
      <c r="E41" s="15" t="s">
        <v>1</v>
      </c>
      <c r="F41" s="287">
        <v>280.865</v>
      </c>
      <c r="G41" s="36"/>
      <c r="H41" s="42"/>
    </row>
    <row r="42" spans="1:8" s="2" customFormat="1" ht="16.8" customHeight="1">
      <c r="A42" s="36"/>
      <c r="B42" s="42"/>
      <c r="C42" s="286" t="s">
        <v>1</v>
      </c>
      <c r="D42" s="286" t="s">
        <v>772</v>
      </c>
      <c r="E42" s="15" t="s">
        <v>1</v>
      </c>
      <c r="F42" s="287">
        <v>1146.945</v>
      </c>
      <c r="G42" s="36"/>
      <c r="H42" s="42"/>
    </row>
    <row r="43" spans="1:8" s="2" customFormat="1" ht="16.8" customHeight="1">
      <c r="A43" s="36"/>
      <c r="B43" s="42"/>
      <c r="C43" s="288" t="s">
        <v>765</v>
      </c>
      <c r="D43" s="36"/>
      <c r="E43" s="36"/>
      <c r="F43" s="36"/>
      <c r="G43" s="36"/>
      <c r="H43" s="42"/>
    </row>
    <row r="44" spans="1:8" s="2" customFormat="1" ht="16.8" customHeight="1">
      <c r="A44" s="36"/>
      <c r="B44" s="42"/>
      <c r="C44" s="286" t="s">
        <v>273</v>
      </c>
      <c r="D44" s="286" t="s">
        <v>274</v>
      </c>
      <c r="E44" s="15" t="s">
        <v>196</v>
      </c>
      <c r="F44" s="287">
        <v>1146.945</v>
      </c>
      <c r="G44" s="36"/>
      <c r="H44" s="42"/>
    </row>
    <row r="45" spans="1:8" s="2" customFormat="1" ht="16.8" customHeight="1">
      <c r="A45" s="36"/>
      <c r="B45" s="42"/>
      <c r="C45" s="282" t="s">
        <v>194</v>
      </c>
      <c r="D45" s="283" t="s">
        <v>195</v>
      </c>
      <c r="E45" s="284" t="s">
        <v>196</v>
      </c>
      <c r="F45" s="285">
        <v>31.869</v>
      </c>
      <c r="G45" s="36"/>
      <c r="H45" s="42"/>
    </row>
    <row r="46" spans="1:8" s="2" customFormat="1" ht="16.8" customHeight="1">
      <c r="A46" s="36"/>
      <c r="B46" s="42"/>
      <c r="C46" s="286" t="s">
        <v>1</v>
      </c>
      <c r="D46" s="286" t="s">
        <v>773</v>
      </c>
      <c r="E46" s="15" t="s">
        <v>1</v>
      </c>
      <c r="F46" s="287">
        <v>8.234</v>
      </c>
      <c r="G46" s="36"/>
      <c r="H46" s="42"/>
    </row>
    <row r="47" spans="1:8" s="2" customFormat="1" ht="16.8" customHeight="1">
      <c r="A47" s="36"/>
      <c r="B47" s="42"/>
      <c r="C47" s="286" t="s">
        <v>1</v>
      </c>
      <c r="D47" s="286" t="s">
        <v>774</v>
      </c>
      <c r="E47" s="15" t="s">
        <v>1</v>
      </c>
      <c r="F47" s="287">
        <v>5.444</v>
      </c>
      <c r="G47" s="36"/>
      <c r="H47" s="42"/>
    </row>
    <row r="48" spans="1:8" s="2" customFormat="1" ht="16.8" customHeight="1">
      <c r="A48" s="36"/>
      <c r="B48" s="42"/>
      <c r="C48" s="286" t="s">
        <v>1</v>
      </c>
      <c r="D48" s="286" t="s">
        <v>775</v>
      </c>
      <c r="E48" s="15" t="s">
        <v>1</v>
      </c>
      <c r="F48" s="287">
        <v>18.191</v>
      </c>
      <c r="G48" s="36"/>
      <c r="H48" s="42"/>
    </row>
    <row r="49" spans="1:8" s="2" customFormat="1" ht="16.8" customHeight="1">
      <c r="A49" s="36"/>
      <c r="B49" s="42"/>
      <c r="C49" s="286" t="s">
        <v>1</v>
      </c>
      <c r="D49" s="286" t="s">
        <v>772</v>
      </c>
      <c r="E49" s="15" t="s">
        <v>1</v>
      </c>
      <c r="F49" s="287">
        <v>31.869</v>
      </c>
      <c r="G49" s="36"/>
      <c r="H49" s="42"/>
    </row>
    <row r="50" spans="1:8" s="2" customFormat="1" ht="16.8" customHeight="1">
      <c r="A50" s="36"/>
      <c r="B50" s="42"/>
      <c r="C50" s="288" t="s">
        <v>765</v>
      </c>
      <c r="D50" s="36"/>
      <c r="E50" s="36"/>
      <c r="F50" s="36"/>
      <c r="G50" s="36"/>
      <c r="H50" s="42"/>
    </row>
    <row r="51" spans="1:8" s="2" customFormat="1" ht="16.8" customHeight="1">
      <c r="A51" s="36"/>
      <c r="B51" s="42"/>
      <c r="C51" s="286" t="s">
        <v>285</v>
      </c>
      <c r="D51" s="286" t="s">
        <v>286</v>
      </c>
      <c r="E51" s="15" t="s">
        <v>287</v>
      </c>
      <c r="F51" s="287">
        <v>68.263</v>
      </c>
      <c r="G51" s="36"/>
      <c r="H51" s="42"/>
    </row>
    <row r="52" spans="1:8" s="2" customFormat="1" ht="16.8" customHeight="1">
      <c r="A52" s="36"/>
      <c r="B52" s="42"/>
      <c r="C52" s="282" t="s">
        <v>202</v>
      </c>
      <c r="D52" s="283" t="s">
        <v>203</v>
      </c>
      <c r="E52" s="284" t="s">
        <v>196</v>
      </c>
      <c r="F52" s="285">
        <v>1508.891</v>
      </c>
      <c r="G52" s="36"/>
      <c r="H52" s="42"/>
    </row>
    <row r="53" spans="1:8" s="2" customFormat="1" ht="16.8" customHeight="1">
      <c r="A53" s="36"/>
      <c r="B53" s="42"/>
      <c r="C53" s="286" t="s">
        <v>1</v>
      </c>
      <c r="D53" s="286" t="s">
        <v>776</v>
      </c>
      <c r="E53" s="15" t="s">
        <v>1</v>
      </c>
      <c r="F53" s="287">
        <v>1967.23</v>
      </c>
      <c r="G53" s="36"/>
      <c r="H53" s="42"/>
    </row>
    <row r="54" spans="1:8" s="2" customFormat="1" ht="16.8" customHeight="1">
      <c r="A54" s="36"/>
      <c r="B54" s="42"/>
      <c r="C54" s="286" t="s">
        <v>1</v>
      </c>
      <c r="D54" s="286" t="s">
        <v>777</v>
      </c>
      <c r="E54" s="15" t="s">
        <v>1</v>
      </c>
      <c r="F54" s="287">
        <v>91.161</v>
      </c>
      <c r="G54" s="36"/>
      <c r="H54" s="42"/>
    </row>
    <row r="55" spans="1:8" s="2" customFormat="1" ht="16.8" customHeight="1">
      <c r="A55" s="36"/>
      <c r="B55" s="42"/>
      <c r="C55" s="286" t="s">
        <v>1</v>
      </c>
      <c r="D55" s="286" t="s">
        <v>778</v>
      </c>
      <c r="E55" s="15" t="s">
        <v>1</v>
      </c>
      <c r="F55" s="287">
        <v>11.5</v>
      </c>
      <c r="G55" s="36"/>
      <c r="H55" s="42"/>
    </row>
    <row r="56" spans="1:8" s="2" customFormat="1" ht="16.8" customHeight="1">
      <c r="A56" s="36"/>
      <c r="B56" s="42"/>
      <c r="C56" s="286" t="s">
        <v>1</v>
      </c>
      <c r="D56" s="286" t="s">
        <v>779</v>
      </c>
      <c r="E56" s="15" t="s">
        <v>1</v>
      </c>
      <c r="F56" s="287">
        <v>-561</v>
      </c>
      <c r="G56" s="36"/>
      <c r="H56" s="42"/>
    </row>
    <row r="57" spans="1:8" s="2" customFormat="1" ht="16.8" customHeight="1">
      <c r="A57" s="36"/>
      <c r="B57" s="42"/>
      <c r="C57" s="286" t="s">
        <v>1</v>
      </c>
      <c r="D57" s="286" t="s">
        <v>772</v>
      </c>
      <c r="E57" s="15" t="s">
        <v>1</v>
      </c>
      <c r="F57" s="287">
        <v>1508.891</v>
      </c>
      <c r="G57" s="36"/>
      <c r="H57" s="42"/>
    </row>
    <row r="58" spans="1:8" s="2" customFormat="1" ht="16.8" customHeight="1">
      <c r="A58" s="36"/>
      <c r="B58" s="42"/>
      <c r="C58" s="288" t="s">
        <v>765</v>
      </c>
      <c r="D58" s="36"/>
      <c r="E58" s="36"/>
      <c r="F58" s="36"/>
      <c r="G58" s="36"/>
      <c r="H58" s="42"/>
    </row>
    <row r="59" spans="1:8" s="2" customFormat="1" ht="12">
      <c r="A59" s="36"/>
      <c r="B59" s="42"/>
      <c r="C59" s="286" t="s">
        <v>242</v>
      </c>
      <c r="D59" s="286" t="s">
        <v>243</v>
      </c>
      <c r="E59" s="15" t="s">
        <v>196</v>
      </c>
      <c r="F59" s="287">
        <v>1508.891</v>
      </c>
      <c r="G59" s="36"/>
      <c r="H59" s="42"/>
    </row>
    <row r="60" spans="1:8" s="2" customFormat="1" ht="16.8" customHeight="1">
      <c r="A60" s="36"/>
      <c r="B60" s="42"/>
      <c r="C60" s="282" t="s">
        <v>183</v>
      </c>
      <c r="D60" s="283" t="s">
        <v>184</v>
      </c>
      <c r="E60" s="284" t="s">
        <v>175</v>
      </c>
      <c r="F60" s="285">
        <v>4332.183</v>
      </c>
      <c r="G60" s="36"/>
      <c r="H60" s="42"/>
    </row>
    <row r="61" spans="1:8" s="2" customFormat="1" ht="16.8" customHeight="1">
      <c r="A61" s="36"/>
      <c r="B61" s="42"/>
      <c r="C61" s="286" t="s">
        <v>1</v>
      </c>
      <c r="D61" s="286" t="s">
        <v>780</v>
      </c>
      <c r="E61" s="15" t="s">
        <v>1</v>
      </c>
      <c r="F61" s="287">
        <v>3031.75</v>
      </c>
      <c r="G61" s="36"/>
      <c r="H61" s="42"/>
    </row>
    <row r="62" spans="1:8" s="2" customFormat="1" ht="16.8" customHeight="1">
      <c r="A62" s="36"/>
      <c r="B62" s="42"/>
      <c r="C62" s="286" t="s">
        <v>1</v>
      </c>
      <c r="D62" s="286" t="s">
        <v>781</v>
      </c>
      <c r="E62" s="15" t="s">
        <v>1</v>
      </c>
      <c r="F62" s="287">
        <v>257.433</v>
      </c>
      <c r="G62" s="36"/>
      <c r="H62" s="42"/>
    </row>
    <row r="63" spans="1:8" s="2" customFormat="1" ht="16.8" customHeight="1">
      <c r="A63" s="36"/>
      <c r="B63" s="42"/>
      <c r="C63" s="286" t="s">
        <v>1</v>
      </c>
      <c r="D63" s="286" t="s">
        <v>782</v>
      </c>
      <c r="E63" s="15" t="s">
        <v>1</v>
      </c>
      <c r="F63" s="287">
        <v>333</v>
      </c>
      <c r="G63" s="36"/>
      <c r="H63" s="42"/>
    </row>
    <row r="64" spans="1:8" s="2" customFormat="1" ht="16.8" customHeight="1">
      <c r="A64" s="36"/>
      <c r="B64" s="42"/>
      <c r="C64" s="286" t="s">
        <v>1</v>
      </c>
      <c r="D64" s="286" t="s">
        <v>783</v>
      </c>
      <c r="E64" s="15" t="s">
        <v>1</v>
      </c>
      <c r="F64" s="287">
        <v>710</v>
      </c>
      <c r="G64" s="36"/>
      <c r="H64" s="42"/>
    </row>
    <row r="65" spans="1:8" s="2" customFormat="1" ht="16.8" customHeight="1">
      <c r="A65" s="36"/>
      <c r="B65" s="42"/>
      <c r="C65" s="286" t="s">
        <v>1</v>
      </c>
      <c r="D65" s="286" t="s">
        <v>772</v>
      </c>
      <c r="E65" s="15" t="s">
        <v>1</v>
      </c>
      <c r="F65" s="287">
        <v>4332.183</v>
      </c>
      <c r="G65" s="36"/>
      <c r="H65" s="42"/>
    </row>
    <row r="66" spans="1:8" s="2" customFormat="1" ht="16.8" customHeight="1">
      <c r="A66" s="36"/>
      <c r="B66" s="42"/>
      <c r="C66" s="288" t="s">
        <v>765</v>
      </c>
      <c r="D66" s="36"/>
      <c r="E66" s="36"/>
      <c r="F66" s="36"/>
      <c r="G66" s="36"/>
      <c r="H66" s="42"/>
    </row>
    <row r="67" spans="1:8" s="2" customFormat="1" ht="16.8" customHeight="1">
      <c r="A67" s="36"/>
      <c r="B67" s="42"/>
      <c r="C67" s="286" t="s">
        <v>291</v>
      </c>
      <c r="D67" s="286" t="s">
        <v>292</v>
      </c>
      <c r="E67" s="15" t="s">
        <v>175</v>
      </c>
      <c r="F67" s="287">
        <v>4332.183</v>
      </c>
      <c r="G67" s="36"/>
      <c r="H67" s="42"/>
    </row>
    <row r="68" spans="1:8" s="2" customFormat="1" ht="16.8" customHeight="1">
      <c r="A68" s="36"/>
      <c r="B68" s="42"/>
      <c r="C68" s="282" t="s">
        <v>208</v>
      </c>
      <c r="D68" s="283" t="s">
        <v>209</v>
      </c>
      <c r="E68" s="284" t="s">
        <v>175</v>
      </c>
      <c r="F68" s="285">
        <v>3740</v>
      </c>
      <c r="G68" s="36"/>
      <c r="H68" s="42"/>
    </row>
    <row r="69" spans="1:8" s="2" customFormat="1" ht="16.8" customHeight="1">
      <c r="A69" s="36"/>
      <c r="B69" s="42"/>
      <c r="C69" s="286" t="s">
        <v>1</v>
      </c>
      <c r="D69" s="286" t="s">
        <v>784</v>
      </c>
      <c r="E69" s="15" t="s">
        <v>1</v>
      </c>
      <c r="F69" s="287">
        <v>3740</v>
      </c>
      <c r="G69" s="36"/>
      <c r="H69" s="42"/>
    </row>
    <row r="70" spans="1:8" s="2" customFormat="1" ht="16.8" customHeight="1">
      <c r="A70" s="36"/>
      <c r="B70" s="42"/>
      <c r="C70" s="288" t="s">
        <v>765</v>
      </c>
      <c r="D70" s="36"/>
      <c r="E70" s="36"/>
      <c r="F70" s="36"/>
      <c r="G70" s="36"/>
      <c r="H70" s="42"/>
    </row>
    <row r="71" spans="1:8" s="2" customFormat="1" ht="16.8" customHeight="1">
      <c r="A71" s="36"/>
      <c r="B71" s="42"/>
      <c r="C71" s="286" t="s">
        <v>239</v>
      </c>
      <c r="D71" s="286" t="s">
        <v>240</v>
      </c>
      <c r="E71" s="15" t="s">
        <v>175</v>
      </c>
      <c r="F71" s="287">
        <v>3740</v>
      </c>
      <c r="G71" s="36"/>
      <c r="H71" s="42"/>
    </row>
    <row r="72" spans="1:8" s="2" customFormat="1" ht="12">
      <c r="A72" s="36"/>
      <c r="B72" s="42"/>
      <c r="C72" s="286" t="s">
        <v>251</v>
      </c>
      <c r="D72" s="286" t="s">
        <v>252</v>
      </c>
      <c r="E72" s="15" t="s">
        <v>196</v>
      </c>
      <c r="F72" s="287">
        <v>561</v>
      </c>
      <c r="G72" s="36"/>
      <c r="H72" s="42"/>
    </row>
    <row r="73" spans="1:8" s="2" customFormat="1" ht="16.8" customHeight="1">
      <c r="A73" s="36"/>
      <c r="B73" s="42"/>
      <c r="C73" s="282" t="s">
        <v>214</v>
      </c>
      <c r="D73" s="283" t="s">
        <v>215</v>
      </c>
      <c r="E73" s="284" t="s">
        <v>175</v>
      </c>
      <c r="F73" s="285">
        <v>3212.53</v>
      </c>
      <c r="G73" s="36"/>
      <c r="H73" s="42"/>
    </row>
    <row r="74" spans="1:8" s="2" customFormat="1" ht="16.8" customHeight="1">
      <c r="A74" s="36"/>
      <c r="B74" s="42"/>
      <c r="C74" s="286" t="s">
        <v>1</v>
      </c>
      <c r="D74" s="286" t="s">
        <v>785</v>
      </c>
      <c r="E74" s="15" t="s">
        <v>1</v>
      </c>
      <c r="F74" s="287">
        <v>3084.16</v>
      </c>
      <c r="G74" s="36"/>
      <c r="H74" s="42"/>
    </row>
    <row r="75" spans="1:8" s="2" customFormat="1" ht="16.8" customHeight="1">
      <c r="A75" s="36"/>
      <c r="B75" s="42"/>
      <c r="C75" s="286" t="s">
        <v>1</v>
      </c>
      <c r="D75" s="286" t="s">
        <v>786</v>
      </c>
      <c r="E75" s="15" t="s">
        <v>1</v>
      </c>
      <c r="F75" s="287">
        <v>128.37</v>
      </c>
      <c r="G75" s="36"/>
      <c r="H75" s="42"/>
    </row>
    <row r="76" spans="1:8" s="2" customFormat="1" ht="16.8" customHeight="1">
      <c r="A76" s="36"/>
      <c r="B76" s="42"/>
      <c r="C76" s="286" t="s">
        <v>1</v>
      </c>
      <c r="D76" s="286" t="s">
        <v>772</v>
      </c>
      <c r="E76" s="15" t="s">
        <v>1</v>
      </c>
      <c r="F76" s="287">
        <v>3212.53</v>
      </c>
      <c r="G76" s="36"/>
      <c r="H76" s="42"/>
    </row>
    <row r="77" spans="1:8" s="2" customFormat="1" ht="16.8" customHeight="1">
      <c r="A77" s="36"/>
      <c r="B77" s="42"/>
      <c r="C77" s="288" t="s">
        <v>765</v>
      </c>
      <c r="D77" s="36"/>
      <c r="E77" s="36"/>
      <c r="F77" s="36"/>
      <c r="G77" s="36"/>
      <c r="H77" s="42"/>
    </row>
    <row r="78" spans="1:8" s="2" customFormat="1" ht="16.8" customHeight="1">
      <c r="A78" s="36"/>
      <c r="B78" s="42"/>
      <c r="C78" s="286" t="s">
        <v>305</v>
      </c>
      <c r="D78" s="286" t="s">
        <v>306</v>
      </c>
      <c r="E78" s="15" t="s">
        <v>175</v>
      </c>
      <c r="F78" s="287">
        <v>3212.53</v>
      </c>
      <c r="G78" s="36"/>
      <c r="H78" s="42"/>
    </row>
    <row r="79" spans="1:8" s="2" customFormat="1" ht="16.8" customHeight="1">
      <c r="A79" s="36"/>
      <c r="B79" s="42"/>
      <c r="C79" s="282" t="s">
        <v>177</v>
      </c>
      <c r="D79" s="283" t="s">
        <v>178</v>
      </c>
      <c r="E79" s="284" t="s">
        <v>175</v>
      </c>
      <c r="F79" s="285">
        <v>3031.75</v>
      </c>
      <c r="G79" s="36"/>
      <c r="H79" s="42"/>
    </row>
    <row r="80" spans="1:8" s="2" customFormat="1" ht="16.8" customHeight="1">
      <c r="A80" s="36"/>
      <c r="B80" s="42"/>
      <c r="C80" s="286" t="s">
        <v>1</v>
      </c>
      <c r="D80" s="286" t="s">
        <v>787</v>
      </c>
      <c r="E80" s="15" t="s">
        <v>1</v>
      </c>
      <c r="F80" s="287">
        <v>3031.75</v>
      </c>
      <c r="G80" s="36"/>
      <c r="H80" s="42"/>
    </row>
    <row r="81" spans="1:8" s="2" customFormat="1" ht="16.8" customHeight="1">
      <c r="A81" s="36"/>
      <c r="B81" s="42"/>
      <c r="C81" s="288" t="s">
        <v>765</v>
      </c>
      <c r="D81" s="36"/>
      <c r="E81" s="36"/>
      <c r="F81" s="36"/>
      <c r="G81" s="36"/>
      <c r="H81" s="42"/>
    </row>
    <row r="82" spans="1:8" s="2" customFormat="1" ht="16.8" customHeight="1">
      <c r="A82" s="36"/>
      <c r="B82" s="42"/>
      <c r="C82" s="286" t="s">
        <v>342</v>
      </c>
      <c r="D82" s="286" t="s">
        <v>343</v>
      </c>
      <c r="E82" s="15" t="s">
        <v>175</v>
      </c>
      <c r="F82" s="287">
        <v>3031.75</v>
      </c>
      <c r="G82" s="36"/>
      <c r="H82" s="42"/>
    </row>
    <row r="83" spans="1:8" s="2" customFormat="1" ht="16.8" customHeight="1">
      <c r="A83" s="36"/>
      <c r="B83" s="42"/>
      <c r="C83" s="282" t="s">
        <v>180</v>
      </c>
      <c r="D83" s="283" t="s">
        <v>181</v>
      </c>
      <c r="E83" s="284" t="s">
        <v>175</v>
      </c>
      <c r="F83" s="285">
        <v>2983.8</v>
      </c>
      <c r="G83" s="36"/>
      <c r="H83" s="42"/>
    </row>
    <row r="84" spans="1:8" s="2" customFormat="1" ht="16.8" customHeight="1">
      <c r="A84" s="36"/>
      <c r="B84" s="42"/>
      <c r="C84" s="286" t="s">
        <v>1</v>
      </c>
      <c r="D84" s="286" t="s">
        <v>788</v>
      </c>
      <c r="E84" s="15" t="s">
        <v>1</v>
      </c>
      <c r="F84" s="287">
        <v>2983.8</v>
      </c>
      <c r="G84" s="36"/>
      <c r="H84" s="42"/>
    </row>
    <row r="85" spans="1:8" s="2" customFormat="1" ht="16.8" customHeight="1">
      <c r="A85" s="36"/>
      <c r="B85" s="42"/>
      <c r="C85" s="288" t="s">
        <v>765</v>
      </c>
      <c r="D85" s="36"/>
      <c r="E85" s="36"/>
      <c r="F85" s="36"/>
      <c r="G85" s="36"/>
      <c r="H85" s="42"/>
    </row>
    <row r="86" spans="1:8" s="2" customFormat="1" ht="16.8" customHeight="1">
      <c r="A86" s="36"/>
      <c r="B86" s="42"/>
      <c r="C86" s="286" t="s">
        <v>338</v>
      </c>
      <c r="D86" s="286" t="s">
        <v>339</v>
      </c>
      <c r="E86" s="15" t="s">
        <v>175</v>
      </c>
      <c r="F86" s="287">
        <v>2983.8</v>
      </c>
      <c r="G86" s="36"/>
      <c r="H86" s="42"/>
    </row>
    <row r="87" spans="1:8" s="2" customFormat="1" ht="16.8" customHeight="1">
      <c r="A87" s="36"/>
      <c r="B87" s="42"/>
      <c r="C87" s="282" t="s">
        <v>199</v>
      </c>
      <c r="D87" s="283" t="s">
        <v>200</v>
      </c>
      <c r="E87" s="284" t="s">
        <v>196</v>
      </c>
      <c r="F87" s="285">
        <v>46.74</v>
      </c>
      <c r="G87" s="36"/>
      <c r="H87" s="42"/>
    </row>
    <row r="88" spans="1:8" s="2" customFormat="1" ht="16.8" customHeight="1">
      <c r="A88" s="36"/>
      <c r="B88" s="42"/>
      <c r="C88" s="286" t="s">
        <v>1</v>
      </c>
      <c r="D88" s="286" t="s">
        <v>789</v>
      </c>
      <c r="E88" s="15" t="s">
        <v>1</v>
      </c>
      <c r="F88" s="287">
        <v>46.74</v>
      </c>
      <c r="G88" s="36"/>
      <c r="H88" s="42"/>
    </row>
    <row r="89" spans="1:8" s="2" customFormat="1" ht="16.8" customHeight="1">
      <c r="A89" s="36"/>
      <c r="B89" s="42"/>
      <c r="C89" s="288" t="s">
        <v>765</v>
      </c>
      <c r="D89" s="36"/>
      <c r="E89" s="36"/>
      <c r="F89" s="36"/>
      <c r="G89" s="36"/>
      <c r="H89" s="42"/>
    </row>
    <row r="90" spans="1:8" s="2" customFormat="1" ht="16.8" customHeight="1">
      <c r="A90" s="36"/>
      <c r="B90" s="42"/>
      <c r="C90" s="286" t="s">
        <v>285</v>
      </c>
      <c r="D90" s="286" t="s">
        <v>286</v>
      </c>
      <c r="E90" s="15" t="s">
        <v>287</v>
      </c>
      <c r="F90" s="287">
        <v>100.117</v>
      </c>
      <c r="G90" s="36"/>
      <c r="H90" s="42"/>
    </row>
    <row r="91" spans="1:8" s="2" customFormat="1" ht="16.8" customHeight="1">
      <c r="A91" s="36"/>
      <c r="B91" s="42"/>
      <c r="C91" s="282" t="s">
        <v>217</v>
      </c>
      <c r="D91" s="283" t="s">
        <v>218</v>
      </c>
      <c r="E91" s="284" t="s">
        <v>175</v>
      </c>
      <c r="F91" s="285">
        <v>440</v>
      </c>
      <c r="G91" s="36"/>
      <c r="H91" s="42"/>
    </row>
    <row r="92" spans="1:8" s="2" customFormat="1" ht="16.8" customHeight="1">
      <c r="A92" s="36"/>
      <c r="B92" s="42"/>
      <c r="C92" s="286" t="s">
        <v>1</v>
      </c>
      <c r="D92" s="286" t="s">
        <v>219</v>
      </c>
      <c r="E92" s="15" t="s">
        <v>1</v>
      </c>
      <c r="F92" s="287">
        <v>440</v>
      </c>
      <c r="G92" s="36"/>
      <c r="H92" s="42"/>
    </row>
    <row r="93" spans="1:8" s="2" customFormat="1" ht="16.8" customHeight="1">
      <c r="A93" s="36"/>
      <c r="B93" s="42"/>
      <c r="C93" s="288" t="s">
        <v>765</v>
      </c>
      <c r="D93" s="36"/>
      <c r="E93" s="36"/>
      <c r="F93" s="36"/>
      <c r="G93" s="36"/>
      <c r="H93" s="42"/>
    </row>
    <row r="94" spans="1:8" s="2" customFormat="1" ht="16.8" customHeight="1">
      <c r="A94" s="36"/>
      <c r="B94" s="42"/>
      <c r="C94" s="286" t="s">
        <v>295</v>
      </c>
      <c r="D94" s="286" t="s">
        <v>296</v>
      </c>
      <c r="E94" s="15" t="s">
        <v>175</v>
      </c>
      <c r="F94" s="287">
        <v>440</v>
      </c>
      <c r="G94" s="36"/>
      <c r="H94" s="42"/>
    </row>
    <row r="95" spans="1:8" s="2" customFormat="1" ht="16.8" customHeight="1">
      <c r="A95" s="36"/>
      <c r="B95" s="42"/>
      <c r="C95" s="286" t="s">
        <v>309</v>
      </c>
      <c r="D95" s="286" t="s">
        <v>310</v>
      </c>
      <c r="E95" s="15" t="s">
        <v>175</v>
      </c>
      <c r="F95" s="287">
        <v>440</v>
      </c>
      <c r="G95" s="36"/>
      <c r="H95" s="42"/>
    </row>
    <row r="96" spans="1:8" s="2" customFormat="1" ht="26.4" customHeight="1">
      <c r="A96" s="36"/>
      <c r="B96" s="42"/>
      <c r="C96" s="281" t="s">
        <v>790</v>
      </c>
      <c r="D96" s="281" t="s">
        <v>92</v>
      </c>
      <c r="E96" s="36"/>
      <c r="F96" s="36"/>
      <c r="G96" s="36"/>
      <c r="H96" s="42"/>
    </row>
    <row r="97" spans="1:8" s="2" customFormat="1" ht="16.8" customHeight="1">
      <c r="A97" s="36"/>
      <c r="B97" s="42"/>
      <c r="C97" s="282" t="s">
        <v>412</v>
      </c>
      <c r="D97" s="283" t="s">
        <v>413</v>
      </c>
      <c r="E97" s="284" t="s">
        <v>191</v>
      </c>
      <c r="F97" s="285">
        <v>221</v>
      </c>
      <c r="G97" s="36"/>
      <c r="H97" s="42"/>
    </row>
    <row r="98" spans="1:8" s="2" customFormat="1" ht="16.8" customHeight="1">
      <c r="A98" s="36"/>
      <c r="B98" s="42"/>
      <c r="C98" s="286" t="s">
        <v>1</v>
      </c>
      <c r="D98" s="286" t="s">
        <v>791</v>
      </c>
      <c r="E98" s="15" t="s">
        <v>1</v>
      </c>
      <c r="F98" s="287">
        <v>221</v>
      </c>
      <c r="G98" s="36"/>
      <c r="H98" s="42"/>
    </row>
    <row r="99" spans="1:8" s="2" customFormat="1" ht="16.8" customHeight="1">
      <c r="A99" s="36"/>
      <c r="B99" s="42"/>
      <c r="C99" s="288" t="s">
        <v>765</v>
      </c>
      <c r="D99" s="36"/>
      <c r="E99" s="36"/>
      <c r="F99" s="36"/>
      <c r="G99" s="36"/>
      <c r="H99" s="42"/>
    </row>
    <row r="100" spans="1:8" s="2" customFormat="1" ht="16.8" customHeight="1">
      <c r="A100" s="36"/>
      <c r="B100" s="42"/>
      <c r="C100" s="286" t="s">
        <v>442</v>
      </c>
      <c r="D100" s="286" t="s">
        <v>443</v>
      </c>
      <c r="E100" s="15" t="s">
        <v>191</v>
      </c>
      <c r="F100" s="287">
        <v>221</v>
      </c>
      <c r="G100" s="36"/>
      <c r="H100" s="42"/>
    </row>
    <row r="101" spans="1:8" s="2" customFormat="1" ht="12">
      <c r="A101" s="36"/>
      <c r="B101" s="42"/>
      <c r="C101" s="286" t="s">
        <v>453</v>
      </c>
      <c r="D101" s="286" t="s">
        <v>454</v>
      </c>
      <c r="E101" s="15" t="s">
        <v>175</v>
      </c>
      <c r="F101" s="287">
        <v>66.3</v>
      </c>
      <c r="G101" s="36"/>
      <c r="H101" s="42"/>
    </row>
    <row r="102" spans="1:8" s="2" customFormat="1" ht="16.8" customHeight="1">
      <c r="A102" s="36"/>
      <c r="B102" s="42"/>
      <c r="C102" s="286" t="s">
        <v>449</v>
      </c>
      <c r="D102" s="286" t="s">
        <v>450</v>
      </c>
      <c r="E102" s="15" t="s">
        <v>191</v>
      </c>
      <c r="F102" s="287">
        <v>663</v>
      </c>
      <c r="G102" s="36"/>
      <c r="H102" s="42"/>
    </row>
    <row r="103" spans="1:8" s="2" customFormat="1" ht="26.4" customHeight="1">
      <c r="A103" s="36"/>
      <c r="B103" s="42"/>
      <c r="C103" s="281" t="s">
        <v>792</v>
      </c>
      <c r="D103" s="281" t="s">
        <v>95</v>
      </c>
      <c r="E103" s="36"/>
      <c r="F103" s="36"/>
      <c r="G103" s="36"/>
      <c r="H103" s="42"/>
    </row>
    <row r="104" spans="1:8" s="2" customFormat="1" ht="16.8" customHeight="1">
      <c r="A104" s="36"/>
      <c r="B104" s="42"/>
      <c r="C104" s="282" t="s">
        <v>793</v>
      </c>
      <c r="D104" s="283" t="s">
        <v>794</v>
      </c>
      <c r="E104" s="284" t="s">
        <v>191</v>
      </c>
      <c r="F104" s="285">
        <v>32</v>
      </c>
      <c r="G104" s="36"/>
      <c r="H104" s="42"/>
    </row>
    <row r="105" spans="1:8" s="2" customFormat="1" ht="16.8" customHeight="1">
      <c r="A105" s="36"/>
      <c r="B105" s="42"/>
      <c r="C105" s="286" t="s">
        <v>1</v>
      </c>
      <c r="D105" s="286" t="s">
        <v>364</v>
      </c>
      <c r="E105" s="15" t="s">
        <v>1</v>
      </c>
      <c r="F105" s="287">
        <v>32</v>
      </c>
      <c r="G105" s="36"/>
      <c r="H105" s="42"/>
    </row>
    <row r="106" spans="1:8" s="2" customFormat="1" ht="16.8" customHeight="1">
      <c r="A106" s="36"/>
      <c r="B106" s="42"/>
      <c r="C106" s="282" t="s">
        <v>795</v>
      </c>
      <c r="D106" s="283" t="s">
        <v>796</v>
      </c>
      <c r="E106" s="284" t="s">
        <v>191</v>
      </c>
      <c r="F106" s="285">
        <v>62.4</v>
      </c>
      <c r="G106" s="36"/>
      <c r="H106" s="42"/>
    </row>
    <row r="107" spans="1:8" s="2" customFormat="1" ht="16.8" customHeight="1">
      <c r="A107" s="36"/>
      <c r="B107" s="42"/>
      <c r="C107" s="286" t="s">
        <v>1</v>
      </c>
      <c r="D107" s="286" t="s">
        <v>558</v>
      </c>
      <c r="E107" s="15" t="s">
        <v>1</v>
      </c>
      <c r="F107" s="287">
        <v>62.4</v>
      </c>
      <c r="G107" s="36"/>
      <c r="H107" s="42"/>
    </row>
    <row r="108" spans="1:8" s="2" customFormat="1" ht="26.4" customHeight="1">
      <c r="A108" s="36"/>
      <c r="B108" s="42"/>
      <c r="C108" s="281" t="s">
        <v>797</v>
      </c>
      <c r="D108" s="281" t="s">
        <v>99</v>
      </c>
      <c r="E108" s="36"/>
      <c r="F108" s="36"/>
      <c r="G108" s="36"/>
      <c r="H108" s="42"/>
    </row>
    <row r="109" spans="1:8" s="2" customFormat="1" ht="16.8" customHeight="1">
      <c r="A109" s="36"/>
      <c r="B109" s="42"/>
      <c r="C109" s="282" t="s">
        <v>489</v>
      </c>
      <c r="D109" s="283" t="s">
        <v>490</v>
      </c>
      <c r="E109" s="284" t="s">
        <v>196</v>
      </c>
      <c r="F109" s="285">
        <v>2.512</v>
      </c>
      <c r="G109" s="36"/>
      <c r="H109" s="42"/>
    </row>
    <row r="110" spans="1:8" s="2" customFormat="1" ht="16.8" customHeight="1">
      <c r="A110" s="36"/>
      <c r="B110" s="42"/>
      <c r="C110" s="286" t="s">
        <v>1</v>
      </c>
      <c r="D110" s="286" t="s">
        <v>798</v>
      </c>
      <c r="E110" s="15" t="s">
        <v>1</v>
      </c>
      <c r="F110" s="287">
        <v>2.512</v>
      </c>
      <c r="G110" s="36"/>
      <c r="H110" s="42"/>
    </row>
    <row r="111" spans="1:8" s="2" customFormat="1" ht="16.8" customHeight="1">
      <c r="A111" s="36"/>
      <c r="B111" s="42"/>
      <c r="C111" s="288" t="s">
        <v>765</v>
      </c>
      <c r="D111" s="36"/>
      <c r="E111" s="36"/>
      <c r="F111" s="36"/>
      <c r="G111" s="36"/>
      <c r="H111" s="42"/>
    </row>
    <row r="112" spans="1:8" s="2" customFormat="1" ht="16.8" customHeight="1">
      <c r="A112" s="36"/>
      <c r="B112" s="42"/>
      <c r="C112" s="286" t="s">
        <v>516</v>
      </c>
      <c r="D112" s="286" t="s">
        <v>517</v>
      </c>
      <c r="E112" s="15" t="s">
        <v>196</v>
      </c>
      <c r="F112" s="287">
        <v>2.512</v>
      </c>
      <c r="G112" s="36"/>
      <c r="H112" s="42"/>
    </row>
    <row r="113" spans="1:8" s="2" customFormat="1" ht="16.8" customHeight="1">
      <c r="A113" s="36"/>
      <c r="B113" s="42"/>
      <c r="C113" s="282" t="s">
        <v>194</v>
      </c>
      <c r="D113" s="283" t="s">
        <v>492</v>
      </c>
      <c r="E113" s="284" t="s">
        <v>196</v>
      </c>
      <c r="F113" s="285">
        <v>10.673</v>
      </c>
      <c r="G113" s="36"/>
      <c r="H113" s="42"/>
    </row>
    <row r="114" spans="1:8" s="2" customFormat="1" ht="16.8" customHeight="1">
      <c r="A114" s="36"/>
      <c r="B114" s="42"/>
      <c r="C114" s="286" t="s">
        <v>1</v>
      </c>
      <c r="D114" s="286" t="s">
        <v>799</v>
      </c>
      <c r="E114" s="15" t="s">
        <v>1</v>
      </c>
      <c r="F114" s="287">
        <v>10.673</v>
      </c>
      <c r="G114" s="36"/>
      <c r="H114" s="42"/>
    </row>
    <row r="115" spans="1:8" s="2" customFormat="1" ht="16.8" customHeight="1">
      <c r="A115" s="36"/>
      <c r="B115" s="42"/>
      <c r="C115" s="288" t="s">
        <v>765</v>
      </c>
      <c r="D115" s="36"/>
      <c r="E115" s="36"/>
      <c r="F115" s="36"/>
      <c r="G115" s="36"/>
      <c r="H115" s="42"/>
    </row>
    <row r="116" spans="1:8" s="2" customFormat="1" ht="16.8" customHeight="1">
      <c r="A116" s="36"/>
      <c r="B116" s="42"/>
      <c r="C116" s="286" t="s">
        <v>509</v>
      </c>
      <c r="D116" s="286" t="s">
        <v>510</v>
      </c>
      <c r="E116" s="15" t="s">
        <v>196</v>
      </c>
      <c r="F116" s="287">
        <v>10.673</v>
      </c>
      <c r="G116" s="36"/>
      <c r="H116" s="42"/>
    </row>
    <row r="117" spans="1:8" s="2" customFormat="1" ht="16.8" customHeight="1">
      <c r="A117" s="36"/>
      <c r="B117" s="42"/>
      <c r="C117" s="282" t="s">
        <v>486</v>
      </c>
      <c r="D117" s="283" t="s">
        <v>487</v>
      </c>
      <c r="E117" s="284" t="s">
        <v>191</v>
      </c>
      <c r="F117" s="285">
        <v>31.4</v>
      </c>
      <c r="G117" s="36"/>
      <c r="H117" s="42"/>
    </row>
    <row r="118" spans="1:8" s="2" customFormat="1" ht="16.8" customHeight="1">
      <c r="A118" s="36"/>
      <c r="B118" s="42"/>
      <c r="C118" s="286" t="s">
        <v>1</v>
      </c>
      <c r="D118" s="286" t="s">
        <v>800</v>
      </c>
      <c r="E118" s="15" t="s">
        <v>1</v>
      </c>
      <c r="F118" s="287">
        <v>31.4</v>
      </c>
      <c r="G118" s="36"/>
      <c r="H118" s="42"/>
    </row>
    <row r="119" spans="1:8" s="2" customFormat="1" ht="16.8" customHeight="1">
      <c r="A119" s="36"/>
      <c r="B119" s="42"/>
      <c r="C119" s="288" t="s">
        <v>765</v>
      </c>
      <c r="D119" s="36"/>
      <c r="E119" s="36"/>
      <c r="F119" s="36"/>
      <c r="G119" s="36"/>
      <c r="H119" s="42"/>
    </row>
    <row r="120" spans="1:8" s="2" customFormat="1" ht="16.8" customHeight="1">
      <c r="A120" s="36"/>
      <c r="B120" s="42"/>
      <c r="C120" s="286" t="s">
        <v>519</v>
      </c>
      <c r="D120" s="286" t="s">
        <v>520</v>
      </c>
      <c r="E120" s="15" t="s">
        <v>191</v>
      </c>
      <c r="F120" s="287">
        <v>31.4</v>
      </c>
      <c r="G120" s="36"/>
      <c r="H120" s="42"/>
    </row>
    <row r="121" spans="1:8" s="2" customFormat="1" ht="16.8" customHeight="1">
      <c r="A121" s="36"/>
      <c r="B121" s="42"/>
      <c r="C121" s="282" t="s">
        <v>494</v>
      </c>
      <c r="D121" s="283" t="s">
        <v>495</v>
      </c>
      <c r="E121" s="284" t="s">
        <v>196</v>
      </c>
      <c r="F121" s="285">
        <v>35.448</v>
      </c>
      <c r="G121" s="36"/>
      <c r="H121" s="42"/>
    </row>
    <row r="122" spans="1:8" s="2" customFormat="1" ht="16.8" customHeight="1">
      <c r="A122" s="36"/>
      <c r="B122" s="42"/>
      <c r="C122" s="286" t="s">
        <v>1</v>
      </c>
      <c r="D122" s="286" t="s">
        <v>801</v>
      </c>
      <c r="E122" s="15" t="s">
        <v>1</v>
      </c>
      <c r="F122" s="287">
        <v>34.2</v>
      </c>
      <c r="G122" s="36"/>
      <c r="H122" s="42"/>
    </row>
    <row r="123" spans="1:8" s="2" customFormat="1" ht="16.8" customHeight="1">
      <c r="A123" s="36"/>
      <c r="B123" s="42"/>
      <c r="C123" s="286" t="s">
        <v>1</v>
      </c>
      <c r="D123" s="286" t="s">
        <v>802</v>
      </c>
      <c r="E123" s="15" t="s">
        <v>1</v>
      </c>
      <c r="F123" s="287">
        <v>1.248</v>
      </c>
      <c r="G123" s="36"/>
      <c r="H123" s="42"/>
    </row>
    <row r="124" spans="1:8" s="2" customFormat="1" ht="16.8" customHeight="1">
      <c r="A124" s="36"/>
      <c r="B124" s="42"/>
      <c r="C124" s="286" t="s">
        <v>1</v>
      </c>
      <c r="D124" s="286" t="s">
        <v>772</v>
      </c>
      <c r="E124" s="15" t="s">
        <v>1</v>
      </c>
      <c r="F124" s="287">
        <v>35.448</v>
      </c>
      <c r="G124" s="36"/>
      <c r="H124" s="42"/>
    </row>
    <row r="125" spans="1:8" s="2" customFormat="1" ht="16.8" customHeight="1">
      <c r="A125" s="36"/>
      <c r="B125" s="42"/>
      <c r="C125" s="288" t="s">
        <v>765</v>
      </c>
      <c r="D125" s="36"/>
      <c r="E125" s="36"/>
      <c r="F125" s="36"/>
      <c r="G125" s="36"/>
      <c r="H125" s="42"/>
    </row>
    <row r="126" spans="1:8" s="2" customFormat="1" ht="12">
      <c r="A126" s="36"/>
      <c r="B126" s="42"/>
      <c r="C126" s="286" t="s">
        <v>503</v>
      </c>
      <c r="D126" s="286" t="s">
        <v>504</v>
      </c>
      <c r="E126" s="15" t="s">
        <v>196</v>
      </c>
      <c r="F126" s="287">
        <v>35.448</v>
      </c>
      <c r="G126" s="36"/>
      <c r="H126" s="42"/>
    </row>
    <row r="127" spans="1:8" s="2" customFormat="1" ht="16.8" customHeight="1">
      <c r="A127" s="36"/>
      <c r="B127" s="42"/>
      <c r="C127" s="282" t="s">
        <v>497</v>
      </c>
      <c r="D127" s="283" t="s">
        <v>498</v>
      </c>
      <c r="E127" s="284" t="s">
        <v>191</v>
      </c>
      <c r="F127" s="285">
        <v>14.802</v>
      </c>
      <c r="G127" s="36"/>
      <c r="H127" s="42"/>
    </row>
    <row r="128" spans="1:8" s="2" customFormat="1" ht="16.8" customHeight="1">
      <c r="A128" s="36"/>
      <c r="B128" s="42"/>
      <c r="C128" s="286" t="s">
        <v>1</v>
      </c>
      <c r="D128" s="286" t="s">
        <v>803</v>
      </c>
      <c r="E128" s="15" t="s">
        <v>1</v>
      </c>
      <c r="F128" s="287">
        <v>14.067</v>
      </c>
      <c r="G128" s="36"/>
      <c r="H128" s="42"/>
    </row>
    <row r="129" spans="1:8" s="2" customFormat="1" ht="16.8" customHeight="1">
      <c r="A129" s="36"/>
      <c r="B129" s="42"/>
      <c r="C129" s="286" t="s">
        <v>1</v>
      </c>
      <c r="D129" s="286" t="s">
        <v>804</v>
      </c>
      <c r="E129" s="15" t="s">
        <v>1</v>
      </c>
      <c r="F129" s="287">
        <v>0.735</v>
      </c>
      <c r="G129" s="36"/>
      <c r="H129" s="42"/>
    </row>
    <row r="130" spans="1:8" s="2" customFormat="1" ht="16.8" customHeight="1">
      <c r="A130" s="36"/>
      <c r="B130" s="42"/>
      <c r="C130" s="286" t="s">
        <v>1</v>
      </c>
      <c r="D130" s="286" t="s">
        <v>772</v>
      </c>
      <c r="E130" s="15" t="s">
        <v>1</v>
      </c>
      <c r="F130" s="287">
        <v>14.802</v>
      </c>
      <c r="G130" s="36"/>
      <c r="H130" s="42"/>
    </row>
    <row r="131" spans="1:8" s="2" customFormat="1" ht="16.8" customHeight="1">
      <c r="A131" s="36"/>
      <c r="B131" s="42"/>
      <c r="C131" s="288" t="s">
        <v>765</v>
      </c>
      <c r="D131" s="36"/>
      <c r="E131" s="36"/>
      <c r="F131" s="36"/>
      <c r="G131" s="36"/>
      <c r="H131" s="42"/>
    </row>
    <row r="132" spans="1:8" s="2" customFormat="1" ht="12">
      <c r="A132" s="36"/>
      <c r="B132" s="42"/>
      <c r="C132" s="286" t="s">
        <v>264</v>
      </c>
      <c r="D132" s="286" t="s">
        <v>265</v>
      </c>
      <c r="E132" s="15" t="s">
        <v>196</v>
      </c>
      <c r="F132" s="287">
        <v>14.802</v>
      </c>
      <c r="G132" s="36"/>
      <c r="H132" s="42"/>
    </row>
    <row r="133" spans="1:8" s="2" customFormat="1" ht="12">
      <c r="A133" s="36"/>
      <c r="B133" s="42"/>
      <c r="C133" s="286" t="s">
        <v>268</v>
      </c>
      <c r="D133" s="286" t="s">
        <v>269</v>
      </c>
      <c r="E133" s="15" t="s">
        <v>196</v>
      </c>
      <c r="F133" s="287">
        <v>14.802</v>
      </c>
      <c r="G133" s="36"/>
      <c r="H133" s="42"/>
    </row>
    <row r="134" spans="1:8" s="2" customFormat="1" ht="16.8" customHeight="1">
      <c r="A134" s="36"/>
      <c r="B134" s="42"/>
      <c r="C134" s="286" t="s">
        <v>277</v>
      </c>
      <c r="D134" s="286" t="s">
        <v>278</v>
      </c>
      <c r="E134" s="15" t="s">
        <v>196</v>
      </c>
      <c r="F134" s="287">
        <v>14.802</v>
      </c>
      <c r="G134" s="36"/>
      <c r="H134" s="42"/>
    </row>
    <row r="135" spans="1:8" s="2" customFormat="1" ht="16.8" customHeight="1">
      <c r="A135" s="36"/>
      <c r="B135" s="42"/>
      <c r="C135" s="282" t="s">
        <v>805</v>
      </c>
      <c r="D135" s="283" t="s">
        <v>806</v>
      </c>
      <c r="E135" s="284" t="s">
        <v>196</v>
      </c>
      <c r="F135" s="285">
        <v>20.646</v>
      </c>
      <c r="G135" s="36"/>
      <c r="H135" s="42"/>
    </row>
    <row r="136" spans="1:8" s="2" customFormat="1" ht="16.8" customHeight="1">
      <c r="A136" s="36"/>
      <c r="B136" s="42"/>
      <c r="C136" s="286" t="s">
        <v>1</v>
      </c>
      <c r="D136" s="286" t="s">
        <v>593</v>
      </c>
      <c r="E136" s="15" t="s">
        <v>1</v>
      </c>
      <c r="F136" s="287">
        <v>20.646</v>
      </c>
      <c r="G136" s="36"/>
      <c r="H136" s="42"/>
    </row>
    <row r="137" spans="1:8" s="2" customFormat="1" ht="26.4" customHeight="1">
      <c r="A137" s="36"/>
      <c r="B137" s="42"/>
      <c r="C137" s="281" t="s">
        <v>807</v>
      </c>
      <c r="D137" s="281" t="s">
        <v>103</v>
      </c>
      <c r="E137" s="36"/>
      <c r="F137" s="36"/>
      <c r="G137" s="36"/>
      <c r="H137" s="42"/>
    </row>
    <row r="138" spans="1:8" s="2" customFormat="1" ht="16.8" customHeight="1">
      <c r="A138" s="36"/>
      <c r="B138" s="42"/>
      <c r="C138" s="282" t="s">
        <v>570</v>
      </c>
      <c r="D138" s="283" t="s">
        <v>571</v>
      </c>
      <c r="E138" s="284" t="s">
        <v>196</v>
      </c>
      <c r="F138" s="285">
        <v>3.996</v>
      </c>
      <c r="G138" s="36"/>
      <c r="H138" s="42"/>
    </row>
    <row r="139" spans="1:8" s="2" customFormat="1" ht="16.8" customHeight="1">
      <c r="A139" s="36"/>
      <c r="B139" s="42"/>
      <c r="C139" s="286" t="s">
        <v>1</v>
      </c>
      <c r="D139" s="286" t="s">
        <v>808</v>
      </c>
      <c r="E139" s="15" t="s">
        <v>1</v>
      </c>
      <c r="F139" s="287">
        <v>3.996</v>
      </c>
      <c r="G139" s="36"/>
      <c r="H139" s="42"/>
    </row>
    <row r="140" spans="1:8" s="2" customFormat="1" ht="16.8" customHeight="1">
      <c r="A140" s="36"/>
      <c r="B140" s="42"/>
      <c r="C140" s="288" t="s">
        <v>765</v>
      </c>
      <c r="D140" s="36"/>
      <c r="E140" s="36"/>
      <c r="F140" s="36"/>
      <c r="G140" s="36"/>
      <c r="H140" s="42"/>
    </row>
    <row r="141" spans="1:8" s="2" customFormat="1" ht="16.8" customHeight="1">
      <c r="A141" s="36"/>
      <c r="B141" s="42"/>
      <c r="C141" s="286" t="s">
        <v>594</v>
      </c>
      <c r="D141" s="286" t="s">
        <v>595</v>
      </c>
      <c r="E141" s="15" t="s">
        <v>287</v>
      </c>
      <c r="F141" s="287">
        <v>8.408</v>
      </c>
      <c r="G141" s="36"/>
      <c r="H141" s="42"/>
    </row>
    <row r="142" spans="1:8" s="2" customFormat="1" ht="16.8" customHeight="1">
      <c r="A142" s="36"/>
      <c r="B142" s="42"/>
      <c r="C142" s="282" t="s">
        <v>559</v>
      </c>
      <c r="D142" s="283" t="s">
        <v>560</v>
      </c>
      <c r="E142" s="284" t="s">
        <v>175</v>
      </c>
      <c r="F142" s="285">
        <v>7.2</v>
      </c>
      <c r="G142" s="36"/>
      <c r="H142" s="42"/>
    </row>
    <row r="143" spans="1:8" s="2" customFormat="1" ht="16.8" customHeight="1">
      <c r="A143" s="36"/>
      <c r="B143" s="42"/>
      <c r="C143" s="286" t="s">
        <v>1</v>
      </c>
      <c r="D143" s="286" t="s">
        <v>809</v>
      </c>
      <c r="E143" s="15" t="s">
        <v>1</v>
      </c>
      <c r="F143" s="287">
        <v>7.2</v>
      </c>
      <c r="G143" s="36"/>
      <c r="H143" s="42"/>
    </row>
    <row r="144" spans="1:8" s="2" customFormat="1" ht="16.8" customHeight="1">
      <c r="A144" s="36"/>
      <c r="B144" s="42"/>
      <c r="C144" s="288" t="s">
        <v>765</v>
      </c>
      <c r="D144" s="36"/>
      <c r="E144" s="36"/>
      <c r="F144" s="36"/>
      <c r="G144" s="36"/>
      <c r="H144" s="42"/>
    </row>
    <row r="145" spans="1:8" s="2" customFormat="1" ht="16.8" customHeight="1">
      <c r="A145" s="36"/>
      <c r="B145" s="42"/>
      <c r="C145" s="286" t="s">
        <v>576</v>
      </c>
      <c r="D145" s="286" t="s">
        <v>577</v>
      </c>
      <c r="E145" s="15" t="s">
        <v>175</v>
      </c>
      <c r="F145" s="287">
        <v>7.2</v>
      </c>
      <c r="G145" s="36"/>
      <c r="H145" s="42"/>
    </row>
    <row r="146" spans="1:8" s="2" customFormat="1" ht="16.8" customHeight="1">
      <c r="A146" s="36"/>
      <c r="B146" s="42"/>
      <c r="C146" s="286" t="s">
        <v>602</v>
      </c>
      <c r="D146" s="286" t="s">
        <v>603</v>
      </c>
      <c r="E146" s="15" t="s">
        <v>175</v>
      </c>
      <c r="F146" s="287">
        <v>7.2</v>
      </c>
      <c r="G146" s="36"/>
      <c r="H146" s="42"/>
    </row>
    <row r="147" spans="1:8" s="2" customFormat="1" ht="16.8" customHeight="1">
      <c r="A147" s="36"/>
      <c r="B147" s="42"/>
      <c r="C147" s="286" t="s">
        <v>605</v>
      </c>
      <c r="D147" s="286" t="s">
        <v>606</v>
      </c>
      <c r="E147" s="15" t="s">
        <v>175</v>
      </c>
      <c r="F147" s="287">
        <v>7.2</v>
      </c>
      <c r="G147" s="36"/>
      <c r="H147" s="42"/>
    </row>
    <row r="148" spans="1:8" s="2" customFormat="1" ht="12">
      <c r="A148" s="36"/>
      <c r="B148" s="42"/>
      <c r="C148" s="286" t="s">
        <v>608</v>
      </c>
      <c r="D148" s="286" t="s">
        <v>609</v>
      </c>
      <c r="E148" s="15" t="s">
        <v>175</v>
      </c>
      <c r="F148" s="287">
        <v>7.2</v>
      </c>
      <c r="G148" s="36"/>
      <c r="H148" s="42"/>
    </row>
    <row r="149" spans="1:8" s="2" customFormat="1" ht="16.8" customHeight="1">
      <c r="A149" s="36"/>
      <c r="B149" s="42"/>
      <c r="C149" s="282" t="s">
        <v>489</v>
      </c>
      <c r="D149" s="283" t="s">
        <v>490</v>
      </c>
      <c r="E149" s="284" t="s">
        <v>196</v>
      </c>
      <c r="F149" s="285">
        <v>5.616</v>
      </c>
      <c r="G149" s="36"/>
      <c r="H149" s="42"/>
    </row>
    <row r="150" spans="1:8" s="2" customFormat="1" ht="16.8" customHeight="1">
      <c r="A150" s="36"/>
      <c r="B150" s="42"/>
      <c r="C150" s="286" t="s">
        <v>1</v>
      </c>
      <c r="D150" s="286" t="s">
        <v>810</v>
      </c>
      <c r="E150" s="15" t="s">
        <v>1</v>
      </c>
      <c r="F150" s="287">
        <v>5.616</v>
      </c>
      <c r="G150" s="36"/>
      <c r="H150" s="42"/>
    </row>
    <row r="151" spans="1:8" s="2" customFormat="1" ht="16.8" customHeight="1">
      <c r="A151" s="36"/>
      <c r="B151" s="42"/>
      <c r="C151" s="288" t="s">
        <v>765</v>
      </c>
      <c r="D151" s="36"/>
      <c r="E151" s="36"/>
      <c r="F151" s="36"/>
      <c r="G151" s="36"/>
      <c r="H151" s="42"/>
    </row>
    <row r="152" spans="1:8" s="2" customFormat="1" ht="16.8" customHeight="1">
      <c r="A152" s="36"/>
      <c r="B152" s="42"/>
      <c r="C152" s="286" t="s">
        <v>516</v>
      </c>
      <c r="D152" s="286" t="s">
        <v>517</v>
      </c>
      <c r="E152" s="15" t="s">
        <v>196</v>
      </c>
      <c r="F152" s="287">
        <v>5.616</v>
      </c>
      <c r="G152" s="36"/>
      <c r="H152" s="42"/>
    </row>
    <row r="153" spans="1:8" s="2" customFormat="1" ht="16.8" customHeight="1">
      <c r="A153" s="36"/>
      <c r="B153" s="42"/>
      <c r="C153" s="282" t="s">
        <v>194</v>
      </c>
      <c r="D153" s="283" t="s">
        <v>492</v>
      </c>
      <c r="E153" s="284" t="s">
        <v>196</v>
      </c>
      <c r="F153" s="285">
        <v>58.968</v>
      </c>
      <c r="G153" s="36"/>
      <c r="H153" s="42"/>
    </row>
    <row r="154" spans="1:8" s="2" customFormat="1" ht="16.8" customHeight="1">
      <c r="A154" s="36"/>
      <c r="B154" s="42"/>
      <c r="C154" s="286" t="s">
        <v>1</v>
      </c>
      <c r="D154" s="286" t="s">
        <v>811</v>
      </c>
      <c r="E154" s="15" t="s">
        <v>1</v>
      </c>
      <c r="F154" s="287">
        <v>58.968</v>
      </c>
      <c r="G154" s="36"/>
      <c r="H154" s="42"/>
    </row>
    <row r="155" spans="1:8" s="2" customFormat="1" ht="16.8" customHeight="1">
      <c r="A155" s="36"/>
      <c r="B155" s="42"/>
      <c r="C155" s="288" t="s">
        <v>765</v>
      </c>
      <c r="D155" s="36"/>
      <c r="E155" s="36"/>
      <c r="F155" s="36"/>
      <c r="G155" s="36"/>
      <c r="H155" s="42"/>
    </row>
    <row r="156" spans="1:8" s="2" customFormat="1" ht="16.8" customHeight="1">
      <c r="A156" s="36"/>
      <c r="B156" s="42"/>
      <c r="C156" s="286" t="s">
        <v>509</v>
      </c>
      <c r="D156" s="286" t="s">
        <v>510</v>
      </c>
      <c r="E156" s="15" t="s">
        <v>196</v>
      </c>
      <c r="F156" s="287">
        <v>58.968</v>
      </c>
      <c r="G156" s="36"/>
      <c r="H156" s="42"/>
    </row>
    <row r="157" spans="1:8" s="2" customFormat="1" ht="16.8" customHeight="1">
      <c r="A157" s="36"/>
      <c r="B157" s="42"/>
      <c r="C157" s="282" t="s">
        <v>566</v>
      </c>
      <c r="D157" s="283" t="s">
        <v>567</v>
      </c>
      <c r="E157" s="284" t="s">
        <v>175</v>
      </c>
      <c r="F157" s="285">
        <v>187.2</v>
      </c>
      <c r="G157" s="36"/>
      <c r="H157" s="42"/>
    </row>
    <row r="158" spans="1:8" s="2" customFormat="1" ht="16.8" customHeight="1">
      <c r="A158" s="36"/>
      <c r="B158" s="42"/>
      <c r="C158" s="286" t="s">
        <v>1</v>
      </c>
      <c r="D158" s="286" t="s">
        <v>812</v>
      </c>
      <c r="E158" s="15" t="s">
        <v>1</v>
      </c>
      <c r="F158" s="287">
        <v>187.2</v>
      </c>
      <c r="G158" s="36"/>
      <c r="H158" s="42"/>
    </row>
    <row r="159" spans="1:8" s="2" customFormat="1" ht="16.8" customHeight="1">
      <c r="A159" s="36"/>
      <c r="B159" s="42"/>
      <c r="C159" s="288" t="s">
        <v>765</v>
      </c>
      <c r="D159" s="36"/>
      <c r="E159" s="36"/>
      <c r="F159" s="36"/>
      <c r="G159" s="36"/>
      <c r="H159" s="42"/>
    </row>
    <row r="160" spans="1:8" s="2" customFormat="1" ht="16.8" customHeight="1">
      <c r="A160" s="36"/>
      <c r="B160" s="42"/>
      <c r="C160" s="286" t="s">
        <v>580</v>
      </c>
      <c r="D160" s="286" t="s">
        <v>581</v>
      </c>
      <c r="E160" s="15" t="s">
        <v>175</v>
      </c>
      <c r="F160" s="287">
        <v>187.2</v>
      </c>
      <c r="G160" s="36"/>
      <c r="H160" s="42"/>
    </row>
    <row r="161" spans="1:8" s="2" customFormat="1" ht="16.8" customHeight="1">
      <c r="A161" s="36"/>
      <c r="B161" s="42"/>
      <c r="C161" s="286" t="s">
        <v>583</v>
      </c>
      <c r="D161" s="286" t="s">
        <v>584</v>
      </c>
      <c r="E161" s="15" t="s">
        <v>175</v>
      </c>
      <c r="F161" s="287">
        <v>187.2</v>
      </c>
      <c r="G161" s="36"/>
      <c r="H161" s="42"/>
    </row>
    <row r="162" spans="1:8" s="2" customFormat="1" ht="16.8" customHeight="1">
      <c r="A162" s="36"/>
      <c r="B162" s="42"/>
      <c r="C162" s="282" t="s">
        <v>556</v>
      </c>
      <c r="D162" s="283" t="s">
        <v>557</v>
      </c>
      <c r="E162" s="284" t="s">
        <v>191</v>
      </c>
      <c r="F162" s="285">
        <v>62.4</v>
      </c>
      <c r="G162" s="36"/>
      <c r="H162" s="42"/>
    </row>
    <row r="163" spans="1:8" s="2" customFormat="1" ht="16.8" customHeight="1">
      <c r="A163" s="36"/>
      <c r="B163" s="42"/>
      <c r="C163" s="286" t="s">
        <v>1</v>
      </c>
      <c r="D163" s="286" t="s">
        <v>558</v>
      </c>
      <c r="E163" s="15" t="s">
        <v>1</v>
      </c>
      <c r="F163" s="287">
        <v>62.4</v>
      </c>
      <c r="G163" s="36"/>
      <c r="H163" s="42"/>
    </row>
    <row r="164" spans="1:8" s="2" customFormat="1" ht="16.8" customHeight="1">
      <c r="A164" s="36"/>
      <c r="B164" s="42"/>
      <c r="C164" s="288" t="s">
        <v>765</v>
      </c>
      <c r="D164" s="36"/>
      <c r="E164" s="36"/>
      <c r="F164" s="36"/>
      <c r="G164" s="36"/>
      <c r="H164" s="42"/>
    </row>
    <row r="165" spans="1:8" s="2" customFormat="1" ht="12">
      <c r="A165" s="36"/>
      <c r="B165" s="42"/>
      <c r="C165" s="286" t="s">
        <v>621</v>
      </c>
      <c r="D165" s="286" t="s">
        <v>622</v>
      </c>
      <c r="E165" s="15" t="s">
        <v>191</v>
      </c>
      <c r="F165" s="287">
        <v>62.4</v>
      </c>
      <c r="G165" s="36"/>
      <c r="H165" s="42"/>
    </row>
    <row r="166" spans="1:8" s="2" customFormat="1" ht="16.8" customHeight="1">
      <c r="A166" s="36"/>
      <c r="B166" s="42"/>
      <c r="C166" s="286" t="s">
        <v>673</v>
      </c>
      <c r="D166" s="286" t="s">
        <v>674</v>
      </c>
      <c r="E166" s="15" t="s">
        <v>191</v>
      </c>
      <c r="F166" s="287">
        <v>62.4</v>
      </c>
      <c r="G166" s="36"/>
      <c r="H166" s="42"/>
    </row>
    <row r="167" spans="1:8" s="2" customFormat="1" ht="16.8" customHeight="1">
      <c r="A167" s="36"/>
      <c r="B167" s="42"/>
      <c r="C167" s="286" t="s">
        <v>676</v>
      </c>
      <c r="D167" s="286" t="s">
        <v>677</v>
      </c>
      <c r="E167" s="15" t="s">
        <v>191</v>
      </c>
      <c r="F167" s="287">
        <v>62.4</v>
      </c>
      <c r="G167" s="36"/>
      <c r="H167" s="42"/>
    </row>
    <row r="168" spans="1:8" s="2" customFormat="1" ht="16.8" customHeight="1">
      <c r="A168" s="36"/>
      <c r="B168" s="42"/>
      <c r="C168" s="286" t="s">
        <v>679</v>
      </c>
      <c r="D168" s="286" t="s">
        <v>680</v>
      </c>
      <c r="E168" s="15" t="s">
        <v>191</v>
      </c>
      <c r="F168" s="287">
        <v>62.4</v>
      </c>
      <c r="G168" s="36"/>
      <c r="H168" s="42"/>
    </row>
    <row r="169" spans="1:8" s="2" customFormat="1" ht="16.8" customHeight="1">
      <c r="A169" s="36"/>
      <c r="B169" s="42"/>
      <c r="C169" s="286" t="s">
        <v>682</v>
      </c>
      <c r="D169" s="286" t="s">
        <v>683</v>
      </c>
      <c r="E169" s="15" t="s">
        <v>191</v>
      </c>
      <c r="F169" s="287">
        <v>62.4</v>
      </c>
      <c r="G169" s="36"/>
      <c r="H169" s="42"/>
    </row>
    <row r="170" spans="1:8" s="2" customFormat="1" ht="16.8" customHeight="1">
      <c r="A170" s="36"/>
      <c r="B170" s="42"/>
      <c r="C170" s="282" t="s">
        <v>494</v>
      </c>
      <c r="D170" s="283" t="s">
        <v>562</v>
      </c>
      <c r="E170" s="284" t="s">
        <v>196</v>
      </c>
      <c r="F170" s="285">
        <v>57.845</v>
      </c>
      <c r="G170" s="36"/>
      <c r="H170" s="42"/>
    </row>
    <row r="171" spans="1:8" s="2" customFormat="1" ht="16.8" customHeight="1">
      <c r="A171" s="36"/>
      <c r="B171" s="42"/>
      <c r="C171" s="286" t="s">
        <v>1</v>
      </c>
      <c r="D171" s="286" t="s">
        <v>813</v>
      </c>
      <c r="E171" s="15" t="s">
        <v>1</v>
      </c>
      <c r="F171" s="287">
        <v>57.845</v>
      </c>
      <c r="G171" s="36"/>
      <c r="H171" s="42"/>
    </row>
    <row r="172" spans="1:8" s="2" customFormat="1" ht="16.8" customHeight="1">
      <c r="A172" s="36"/>
      <c r="B172" s="42"/>
      <c r="C172" s="288" t="s">
        <v>765</v>
      </c>
      <c r="D172" s="36"/>
      <c r="E172" s="36"/>
      <c r="F172" s="36"/>
      <c r="G172" s="36"/>
      <c r="H172" s="42"/>
    </row>
    <row r="173" spans="1:8" s="2" customFormat="1" ht="12">
      <c r="A173" s="36"/>
      <c r="B173" s="42"/>
      <c r="C173" s="286" t="s">
        <v>503</v>
      </c>
      <c r="D173" s="286" t="s">
        <v>504</v>
      </c>
      <c r="E173" s="15" t="s">
        <v>196</v>
      </c>
      <c r="F173" s="287">
        <v>57.845</v>
      </c>
      <c r="G173" s="36"/>
      <c r="H173" s="42"/>
    </row>
    <row r="174" spans="1:8" s="2" customFormat="1" ht="16.8" customHeight="1">
      <c r="A174" s="36"/>
      <c r="B174" s="42"/>
      <c r="C174" s="286" t="s">
        <v>590</v>
      </c>
      <c r="D174" s="286" t="s">
        <v>591</v>
      </c>
      <c r="E174" s="15" t="s">
        <v>196</v>
      </c>
      <c r="F174" s="287">
        <v>22.68</v>
      </c>
      <c r="G174" s="36"/>
      <c r="H174" s="42"/>
    </row>
    <row r="175" spans="1:8" s="2" customFormat="1" ht="16.8" customHeight="1">
      <c r="A175" s="36"/>
      <c r="B175" s="42"/>
      <c r="C175" s="282" t="s">
        <v>497</v>
      </c>
      <c r="D175" s="283" t="s">
        <v>498</v>
      </c>
      <c r="E175" s="284" t="s">
        <v>196</v>
      </c>
      <c r="F175" s="285">
        <v>35.165</v>
      </c>
      <c r="G175" s="36"/>
      <c r="H175" s="42"/>
    </row>
    <row r="176" spans="1:8" s="2" customFormat="1" ht="16.8" customHeight="1">
      <c r="A176" s="36"/>
      <c r="B176" s="42"/>
      <c r="C176" s="286" t="s">
        <v>1</v>
      </c>
      <c r="D176" s="286" t="s">
        <v>814</v>
      </c>
      <c r="E176" s="15" t="s">
        <v>1</v>
      </c>
      <c r="F176" s="287">
        <v>31.169</v>
      </c>
      <c r="G176" s="36"/>
      <c r="H176" s="42"/>
    </row>
    <row r="177" spans="1:8" s="2" customFormat="1" ht="16.8" customHeight="1">
      <c r="A177" s="36"/>
      <c r="B177" s="42"/>
      <c r="C177" s="286" t="s">
        <v>1</v>
      </c>
      <c r="D177" s="286" t="s">
        <v>808</v>
      </c>
      <c r="E177" s="15" t="s">
        <v>1</v>
      </c>
      <c r="F177" s="287">
        <v>3.996</v>
      </c>
      <c r="G177" s="36"/>
      <c r="H177" s="42"/>
    </row>
    <row r="178" spans="1:8" s="2" customFormat="1" ht="16.8" customHeight="1">
      <c r="A178" s="36"/>
      <c r="B178" s="42"/>
      <c r="C178" s="286" t="s">
        <v>1</v>
      </c>
      <c r="D178" s="286" t="s">
        <v>772</v>
      </c>
      <c r="E178" s="15" t="s">
        <v>1</v>
      </c>
      <c r="F178" s="287">
        <v>35.165</v>
      </c>
      <c r="G178" s="36"/>
      <c r="H178" s="42"/>
    </row>
    <row r="179" spans="1:8" s="2" customFormat="1" ht="16.8" customHeight="1">
      <c r="A179" s="36"/>
      <c r="B179" s="42"/>
      <c r="C179" s="288" t="s">
        <v>765</v>
      </c>
      <c r="D179" s="36"/>
      <c r="E179" s="36"/>
      <c r="F179" s="36"/>
      <c r="G179" s="36"/>
      <c r="H179" s="42"/>
    </row>
    <row r="180" spans="1:8" s="2" customFormat="1" ht="12">
      <c r="A180" s="36"/>
      <c r="B180" s="42"/>
      <c r="C180" s="286" t="s">
        <v>264</v>
      </c>
      <c r="D180" s="286" t="s">
        <v>265</v>
      </c>
      <c r="E180" s="15" t="s">
        <v>196</v>
      </c>
      <c r="F180" s="287">
        <v>35.165</v>
      </c>
      <c r="G180" s="36"/>
      <c r="H180" s="42"/>
    </row>
    <row r="181" spans="1:8" s="2" customFormat="1" ht="12">
      <c r="A181" s="36"/>
      <c r="B181" s="42"/>
      <c r="C181" s="286" t="s">
        <v>268</v>
      </c>
      <c r="D181" s="286" t="s">
        <v>269</v>
      </c>
      <c r="E181" s="15" t="s">
        <v>196</v>
      </c>
      <c r="F181" s="287">
        <v>3551.665</v>
      </c>
      <c r="G181" s="36"/>
      <c r="H181" s="42"/>
    </row>
    <row r="182" spans="1:8" s="2" customFormat="1" ht="16.8" customHeight="1">
      <c r="A182" s="36"/>
      <c r="B182" s="42"/>
      <c r="C182" s="286" t="s">
        <v>277</v>
      </c>
      <c r="D182" s="286" t="s">
        <v>278</v>
      </c>
      <c r="E182" s="15" t="s">
        <v>196</v>
      </c>
      <c r="F182" s="287">
        <v>35.165</v>
      </c>
      <c r="G182" s="36"/>
      <c r="H182" s="42"/>
    </row>
    <row r="183" spans="1:8" s="2" customFormat="1" ht="16.8" customHeight="1">
      <c r="A183" s="36"/>
      <c r="B183" s="42"/>
      <c r="C183" s="286" t="s">
        <v>590</v>
      </c>
      <c r="D183" s="286" t="s">
        <v>591</v>
      </c>
      <c r="E183" s="15" t="s">
        <v>196</v>
      </c>
      <c r="F183" s="287">
        <v>22.68</v>
      </c>
      <c r="G183" s="36"/>
      <c r="H183" s="42"/>
    </row>
    <row r="184" spans="1:8" s="2" customFormat="1" ht="26.4" customHeight="1">
      <c r="A184" s="36"/>
      <c r="B184" s="42"/>
      <c r="C184" s="281" t="s">
        <v>815</v>
      </c>
      <c r="D184" s="281" t="s">
        <v>106</v>
      </c>
      <c r="E184" s="36"/>
      <c r="F184" s="36"/>
      <c r="G184" s="36"/>
      <c r="H184" s="42"/>
    </row>
    <row r="185" spans="1:8" s="2" customFormat="1" ht="16.8" customHeight="1">
      <c r="A185" s="36"/>
      <c r="B185" s="42"/>
      <c r="C185" s="282" t="s">
        <v>694</v>
      </c>
      <c r="D185" s="283" t="s">
        <v>695</v>
      </c>
      <c r="E185" s="284" t="s">
        <v>191</v>
      </c>
      <c r="F185" s="285">
        <v>98</v>
      </c>
      <c r="G185" s="36"/>
      <c r="H185" s="42"/>
    </row>
    <row r="186" spans="1:8" s="2" customFormat="1" ht="16.8" customHeight="1">
      <c r="A186" s="36"/>
      <c r="B186" s="42"/>
      <c r="C186" s="286" t="s">
        <v>1</v>
      </c>
      <c r="D186" s="286" t="s">
        <v>696</v>
      </c>
      <c r="E186" s="15" t="s">
        <v>1</v>
      </c>
      <c r="F186" s="287">
        <v>98</v>
      </c>
      <c r="G186" s="36"/>
      <c r="H186" s="42"/>
    </row>
    <row r="187" spans="1:8" s="2" customFormat="1" ht="16.8" customHeight="1">
      <c r="A187" s="36"/>
      <c r="B187" s="42"/>
      <c r="C187" s="288" t="s">
        <v>765</v>
      </c>
      <c r="D187" s="36"/>
      <c r="E187" s="36"/>
      <c r="F187" s="36"/>
      <c r="G187" s="36"/>
      <c r="H187" s="42"/>
    </row>
    <row r="188" spans="1:8" s="2" customFormat="1" ht="12">
      <c r="A188" s="36"/>
      <c r="B188" s="42"/>
      <c r="C188" s="286" t="s">
        <v>713</v>
      </c>
      <c r="D188" s="286" t="s">
        <v>714</v>
      </c>
      <c r="E188" s="15" t="s">
        <v>191</v>
      </c>
      <c r="F188" s="287">
        <v>98</v>
      </c>
      <c r="G188" s="36"/>
      <c r="H188" s="42"/>
    </row>
    <row r="189" spans="1:8" s="2" customFormat="1" ht="16.8" customHeight="1">
      <c r="A189" s="36"/>
      <c r="B189" s="42"/>
      <c r="C189" s="286" t="s">
        <v>729</v>
      </c>
      <c r="D189" s="286" t="s">
        <v>730</v>
      </c>
      <c r="E189" s="15" t="s">
        <v>191</v>
      </c>
      <c r="F189" s="287">
        <v>98</v>
      </c>
      <c r="G189" s="36"/>
      <c r="H189" s="42"/>
    </row>
    <row r="190" spans="1:8" s="2" customFormat="1" ht="16.8" customHeight="1">
      <c r="A190" s="36"/>
      <c r="B190" s="42"/>
      <c r="C190" s="286" t="s">
        <v>738</v>
      </c>
      <c r="D190" s="286" t="s">
        <v>739</v>
      </c>
      <c r="E190" s="15" t="s">
        <v>191</v>
      </c>
      <c r="F190" s="287">
        <v>98</v>
      </c>
      <c r="G190" s="36"/>
      <c r="H190" s="42"/>
    </row>
    <row r="191" spans="1:8" s="2" customFormat="1" ht="16.8" customHeight="1">
      <c r="A191" s="36"/>
      <c r="B191" s="42"/>
      <c r="C191" s="286" t="s">
        <v>741</v>
      </c>
      <c r="D191" s="286" t="s">
        <v>742</v>
      </c>
      <c r="E191" s="15" t="s">
        <v>191</v>
      </c>
      <c r="F191" s="287">
        <v>98</v>
      </c>
      <c r="G191" s="36"/>
      <c r="H191" s="42"/>
    </row>
    <row r="192" spans="1:8" s="2" customFormat="1" ht="16.8" customHeight="1">
      <c r="A192" s="36"/>
      <c r="B192" s="42"/>
      <c r="C192" s="286" t="s">
        <v>744</v>
      </c>
      <c r="D192" s="286" t="s">
        <v>745</v>
      </c>
      <c r="E192" s="15" t="s">
        <v>191</v>
      </c>
      <c r="F192" s="287">
        <v>98</v>
      </c>
      <c r="G192" s="36"/>
      <c r="H192" s="42"/>
    </row>
    <row r="193" spans="1:8" s="2" customFormat="1" ht="16.8" customHeight="1">
      <c r="A193" s="36"/>
      <c r="B193" s="42"/>
      <c r="C193" s="286" t="s">
        <v>747</v>
      </c>
      <c r="D193" s="286" t="s">
        <v>748</v>
      </c>
      <c r="E193" s="15" t="s">
        <v>191</v>
      </c>
      <c r="F193" s="287">
        <v>98</v>
      </c>
      <c r="G193" s="36"/>
      <c r="H193" s="42"/>
    </row>
    <row r="194" spans="1:8" s="2" customFormat="1" ht="12">
      <c r="A194" s="36"/>
      <c r="B194" s="42"/>
      <c r="C194" s="286" t="s">
        <v>750</v>
      </c>
      <c r="D194" s="286" t="s">
        <v>751</v>
      </c>
      <c r="E194" s="15" t="s">
        <v>191</v>
      </c>
      <c r="F194" s="287">
        <v>102.9</v>
      </c>
      <c r="G194" s="36"/>
      <c r="H194" s="42"/>
    </row>
    <row r="195" spans="1:8" s="2" customFormat="1" ht="16.8" customHeight="1">
      <c r="A195" s="36"/>
      <c r="B195" s="42"/>
      <c r="C195" s="282" t="s">
        <v>559</v>
      </c>
      <c r="D195" s="283" t="s">
        <v>697</v>
      </c>
      <c r="E195" s="284" t="s">
        <v>191</v>
      </c>
      <c r="F195" s="285">
        <v>33.5</v>
      </c>
      <c r="G195" s="36"/>
      <c r="H195" s="42"/>
    </row>
    <row r="196" spans="1:8" s="2" customFormat="1" ht="16.8" customHeight="1">
      <c r="A196" s="36"/>
      <c r="B196" s="42"/>
      <c r="C196" s="286" t="s">
        <v>1</v>
      </c>
      <c r="D196" s="286" t="s">
        <v>698</v>
      </c>
      <c r="E196" s="15" t="s">
        <v>1</v>
      </c>
      <c r="F196" s="287">
        <v>33.5</v>
      </c>
      <c r="G196" s="36"/>
      <c r="H196" s="42"/>
    </row>
    <row r="197" spans="1:8" s="2" customFormat="1" ht="16.8" customHeight="1">
      <c r="A197" s="36"/>
      <c r="B197" s="42"/>
      <c r="C197" s="288" t="s">
        <v>765</v>
      </c>
      <c r="D197" s="36"/>
      <c r="E197" s="36"/>
      <c r="F197" s="36"/>
      <c r="G197" s="36"/>
      <c r="H197" s="42"/>
    </row>
    <row r="198" spans="1:8" s="2" customFormat="1" ht="12">
      <c r="A198" s="36"/>
      <c r="B198" s="42"/>
      <c r="C198" s="286" t="s">
        <v>754</v>
      </c>
      <c r="D198" s="286" t="s">
        <v>755</v>
      </c>
      <c r="E198" s="15" t="s">
        <v>175</v>
      </c>
      <c r="F198" s="287">
        <v>33.5</v>
      </c>
      <c r="G198" s="36"/>
      <c r="H198" s="42"/>
    </row>
    <row r="199" spans="1:8" s="2" customFormat="1" ht="12">
      <c r="A199" s="36"/>
      <c r="B199" s="42"/>
      <c r="C199" s="286" t="s">
        <v>757</v>
      </c>
      <c r="D199" s="286" t="s">
        <v>758</v>
      </c>
      <c r="E199" s="15" t="s">
        <v>175</v>
      </c>
      <c r="F199" s="287">
        <v>33.5</v>
      </c>
      <c r="G199" s="36"/>
      <c r="H199" s="42"/>
    </row>
    <row r="200" spans="1:8" s="2" customFormat="1" ht="16.8" customHeight="1">
      <c r="A200" s="36"/>
      <c r="B200" s="42"/>
      <c r="C200" s="286" t="s">
        <v>602</v>
      </c>
      <c r="D200" s="286" t="s">
        <v>603</v>
      </c>
      <c r="E200" s="15" t="s">
        <v>175</v>
      </c>
      <c r="F200" s="287">
        <v>16.75</v>
      </c>
      <c r="G200" s="36"/>
      <c r="H200" s="42"/>
    </row>
    <row r="201" spans="1:8" s="2" customFormat="1" ht="16.8" customHeight="1">
      <c r="A201" s="36"/>
      <c r="B201" s="42"/>
      <c r="C201" s="286" t="s">
        <v>605</v>
      </c>
      <c r="D201" s="286" t="s">
        <v>606</v>
      </c>
      <c r="E201" s="15" t="s">
        <v>175</v>
      </c>
      <c r="F201" s="287">
        <v>16.75</v>
      </c>
      <c r="G201" s="36"/>
      <c r="H201" s="42"/>
    </row>
    <row r="202" spans="1:8" s="2" customFormat="1" ht="12">
      <c r="A202" s="36"/>
      <c r="B202" s="42"/>
      <c r="C202" s="286" t="s">
        <v>608</v>
      </c>
      <c r="D202" s="286" t="s">
        <v>609</v>
      </c>
      <c r="E202" s="15" t="s">
        <v>175</v>
      </c>
      <c r="F202" s="287">
        <v>16.75</v>
      </c>
      <c r="G202" s="36"/>
      <c r="H202" s="42"/>
    </row>
    <row r="203" spans="1:8" s="2" customFormat="1" ht="7.4" customHeight="1">
      <c r="A203" s="36"/>
      <c r="B203" s="175"/>
      <c r="C203" s="176"/>
      <c r="D203" s="176"/>
      <c r="E203" s="176"/>
      <c r="F203" s="176"/>
      <c r="G203" s="176"/>
      <c r="H203" s="42"/>
    </row>
    <row r="204" spans="1:8" s="2" customFormat="1" ht="12">
      <c r="A204" s="36"/>
      <c r="B204" s="36"/>
      <c r="C204" s="36"/>
      <c r="D204" s="36"/>
      <c r="E204" s="36"/>
      <c r="F204" s="36"/>
      <c r="G204" s="36"/>
      <c r="H204" s="36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FIREMNI\Karel-st</dc:creator>
  <cp:keywords/>
  <dc:description/>
  <cp:lastModifiedBy>FIREMNI\Karel-st</cp:lastModifiedBy>
  <dcterms:created xsi:type="dcterms:W3CDTF">2023-02-08T17:35:00Z</dcterms:created>
  <dcterms:modified xsi:type="dcterms:W3CDTF">2023-02-08T17:35:11Z</dcterms:modified>
  <cp:category/>
  <cp:version/>
  <cp:contentType/>
  <cp:contentStatus/>
</cp:coreProperties>
</file>