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codeName="ThisWorkbook" defaultThemeVersion="124226"/>
  <mc:AlternateContent xmlns:mc="http://schemas.openxmlformats.org/markup-compatibility/2006">
    <mc:Choice Requires="x15">
      <x15ac:absPath xmlns:x15ac="http://schemas.microsoft.com/office/spreadsheetml/2010/11/ac" url="D:\PODKLADY-2021\MENDELU\Brno-Drobného-parkoviště_Goleš\Rozpočet-revize 2023\"/>
    </mc:Choice>
  </mc:AlternateContent>
  <xr:revisionPtr revIDLastSave="0" documentId="13_ncr:1_{AE8D60ED-48E2-4353-BBF1-2AF56CFBBA55}" xr6:coauthVersionLast="45" xr6:coauthVersionMax="47" xr10:uidLastSave="{00000000-0000-0000-0000-000000000000}"/>
  <bookViews>
    <workbookView xWindow="19275" yWindow="15" windowWidth="19095" windowHeight="20985" xr2:uid="{00000000-000D-0000-FFFF-FFFF00000000}"/>
  </bookViews>
  <sheets>
    <sheet name="Rekapitulace" sheetId="1" r:id="rId1"/>
    <sheet name="VzorPolozky" sheetId="10" state="hidden" r:id="rId2"/>
    <sheet name="Stavba-položky" sheetId="19" r:id="rId3"/>
    <sheet name="EL-Parametry" sheetId="13" r:id="rId4"/>
    <sheet name="EL-Rekapitulace" sheetId="14" r:id="rId5"/>
    <sheet name="EL-Položky" sheetId="15" r:id="rId6"/>
    <sheet name="EL-specifikace switche" sheetId="16" r:id="rId7"/>
    <sheet name="EL-Kniha výrobků" sheetId="17" r:id="rId8"/>
    <sheet name="VN+ON" sheetId="18" r:id="rId9"/>
  </sheets>
  <externalReferences>
    <externalReference r:id="rId10"/>
    <externalReference r:id="rId11"/>
    <externalReference r:id="rId12"/>
  </externalReferences>
  <definedNames>
    <definedName name="_xlnm._FilterDatabase" localSheetId="6" hidden="1">'EL-specifikace switche'!#REF!</definedName>
    <definedName name="CelkemDPHVypocet" localSheetId="0">Rekapitulace!$H$41</definedName>
    <definedName name="CenaCelkem">Rekapitulace!$G$30</definedName>
    <definedName name="CenaCelkemBezDPH">Rekapitulace!$G$29</definedName>
    <definedName name="CenaCelkemVypocet" localSheetId="0">Rekapitulace!$I$41</definedName>
    <definedName name="cisloobjektu">Rekapitulace!$C$3</definedName>
    <definedName name="CisloRozpoctu">'[1]Krycí list'!$C$2</definedName>
    <definedName name="CisloStavby" localSheetId="0">Rekapitulace!$C$2</definedName>
    <definedName name="cislostavby">'[1]Krycí list'!$A$7</definedName>
    <definedName name="CisloStavebnihoRozpoctu">Rekapitulace!$D$4</definedName>
    <definedName name="dadresa">Rekapitulace!$D$12:$G$12</definedName>
    <definedName name="DIČ" localSheetId="0">Rekapitulace!$I$12</definedName>
    <definedName name="dmisto">Rekapitulace!$D$13:$G$13</definedName>
    <definedName name="DPHSni" localSheetId="2">[3]Stavba!$G$24</definedName>
    <definedName name="DPHSni" localSheetId="8">[2]Stavba!$G$24</definedName>
    <definedName name="DPHSni">Rekapitulace!$G$25</definedName>
    <definedName name="DPHZakl" localSheetId="2">[3]Stavba!$G$26</definedName>
    <definedName name="DPHZakl" localSheetId="8">[2]Stavba!$G$26</definedName>
    <definedName name="DPHZakl">Rekapitulace!$G$27</definedName>
    <definedName name="dpsc" localSheetId="0">Rekapitulace!$C$13</definedName>
    <definedName name="IČO" localSheetId="0">Rekapitulace!$I$11</definedName>
    <definedName name="Mena" localSheetId="2">[3]Stavba!$J$29</definedName>
    <definedName name="Mena" localSheetId="8">[2]Stavba!$J$29</definedName>
    <definedName name="Mena">Rekapitulace!$J$30</definedName>
    <definedName name="MistoStavby">Rekapitulace!$D$4</definedName>
    <definedName name="nazevobjektu">Rekapitulace!$D$3</definedName>
    <definedName name="NazevRozpoctu">'[1]Krycí list'!$D$2</definedName>
    <definedName name="NazevStavby" localSheetId="0">Rekapitulace!$D$2</definedName>
    <definedName name="nazevstavby">'[1]Krycí list'!$C$7</definedName>
    <definedName name="NazevStavebnihoRozpoctu">Rekapitulace!$E$4</definedName>
    <definedName name="_xlnm.Print_Titles" localSheetId="5">'EL-Položky'!$1:$1</definedName>
    <definedName name="_xlnm.Print_Titles" localSheetId="2">'Stavba-položky'!$1:$7</definedName>
    <definedName name="oadresa">Rekapitulace!$D$6</definedName>
    <definedName name="Objednatel" localSheetId="0">Rekapitulace!$D$5</definedName>
    <definedName name="Objekt" localSheetId="0">Rekapitulace!$B$39</definedName>
    <definedName name="_xlnm.Print_Area" localSheetId="3">'EL-Parametry'!$A$1:$B$36</definedName>
    <definedName name="_xlnm.Print_Area" localSheetId="5">'EL-Položky'!$A$1:$I$315</definedName>
    <definedName name="_xlnm.Print_Area" localSheetId="4">'EL-Rekapitulace'!$A$1:$C$42</definedName>
    <definedName name="_xlnm.Print_Area" localSheetId="0">Rekapitulace!$B$1:$J$53</definedName>
    <definedName name="_xlnm.Print_Area" localSheetId="2">'Stavba-položky'!$A$1:$J$125</definedName>
    <definedName name="odic" localSheetId="0">Rekapitulace!$I$6</definedName>
    <definedName name="oico" localSheetId="0">Rekapitulace!$I$5</definedName>
    <definedName name="omisto" localSheetId="0">Rekapitulace!$D$7</definedName>
    <definedName name="onazev" localSheetId="0">Rekapitulace!$D$6</definedName>
    <definedName name="opsc" localSheetId="0">Rekapitulace!$C$7</definedName>
    <definedName name="padresa">Rekapitulace!$D$9</definedName>
    <definedName name="pdic">Rekapitulace!$I$9</definedName>
    <definedName name="pico">Rekapitulace!$I$8</definedName>
    <definedName name="pmisto">Rekapitulace!$D$10</definedName>
    <definedName name="PocetMJ" localSheetId="2">#REF!</definedName>
    <definedName name="PocetMJ">#REF!</definedName>
    <definedName name="PoptavkaID">Rekapitulace!$A$1</definedName>
    <definedName name="pPSC">Rekapitulace!$C$10</definedName>
    <definedName name="Projektant">Rekapitulace!$D$8</definedName>
    <definedName name="SazbaDPH1" localSheetId="0">Rekapitulace!$E$24</definedName>
    <definedName name="SazbaDPH1">'[1]Krycí list'!$C$30</definedName>
    <definedName name="SazbaDPH2" localSheetId="0">Rekapitulace!$E$26</definedName>
    <definedName name="SazbaDPH2">'[1]Krycí list'!$C$32</definedName>
    <definedName name="SloupecCC" localSheetId="2">#REF!</definedName>
    <definedName name="SloupecCC">#REF!</definedName>
    <definedName name="SloupecCisloPol" localSheetId="2">#REF!</definedName>
    <definedName name="SloupecCisloPol" localSheetId="8">#REF!</definedName>
    <definedName name="SloupecCisloPol">#REF!</definedName>
    <definedName name="SloupecJC" localSheetId="2">#REF!</definedName>
    <definedName name="SloupecJC" localSheetId="8">#REF!</definedName>
    <definedName name="SloupecJC">#REF!</definedName>
    <definedName name="SloupecMJ" localSheetId="2">#REF!</definedName>
    <definedName name="SloupecMJ" localSheetId="8">#REF!</definedName>
    <definedName name="SloupecMJ">#REF!</definedName>
    <definedName name="SloupecMnozstvi" localSheetId="2">#REF!</definedName>
    <definedName name="SloupecMnozstvi" localSheetId="8">#REF!</definedName>
    <definedName name="SloupecMnozstvi">#REF!</definedName>
    <definedName name="SloupecNazPol" localSheetId="2">#REF!</definedName>
    <definedName name="SloupecNazPol" localSheetId="8">#REF!</definedName>
    <definedName name="SloupecNazPol">#REF!</definedName>
    <definedName name="SloupecPC" localSheetId="2">#REF!</definedName>
    <definedName name="SloupecPC" localSheetId="8">#REF!</definedName>
    <definedName name="SloupecPC">#REF!</definedName>
    <definedName name="Vypracoval">Rekapitulace!$D$14</definedName>
    <definedName name="Z_B7E7C763_C459_487D_8ABA_5CFDDFBD5A84_.wvu.Cols" localSheetId="0" hidden="1">Rekapitulace!$A:$A</definedName>
    <definedName name="Z_B7E7C763_C459_487D_8ABA_5CFDDFBD5A84_.wvu.PrintArea" localSheetId="0" hidden="1">Rekapitulace!$B$1:$J$37</definedName>
    <definedName name="ZakladDPHSni" localSheetId="2">[3]Stavba!$G$23</definedName>
    <definedName name="ZakladDPHSni" localSheetId="8">[2]Stavba!$G$23</definedName>
    <definedName name="ZakladDPHSni">Rekapitulace!$G$24</definedName>
    <definedName name="ZakladDPHSniVypocet" localSheetId="0">Rekapitulace!$F$41</definedName>
    <definedName name="ZakladDPHZakl" localSheetId="2">[3]Stavba!$G$25</definedName>
    <definedName name="ZakladDPHZakl" localSheetId="8">[2]Stavba!$G$25</definedName>
    <definedName name="ZakladDPHZakl">Rekapitulace!$G$26</definedName>
    <definedName name="ZakladDPHZaklVypocet" localSheetId="0">Rekapitulace!$G$41</definedName>
    <definedName name="Zaokrouhleni" localSheetId="2">[3]Stavba!$G$27</definedName>
    <definedName name="Zaokrouhleni" localSheetId="8">[2]Stavba!$G$27</definedName>
    <definedName name="Zaokrouhleni">Rekapitulace!$G$28</definedName>
    <definedName name="Zhotovitel">Rekapitulace!$D$11:$G$11</definedName>
  </definedNames>
  <calcPr calcId="181029"/>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6" i="1" l="1"/>
  <c r="I52" i="1" l="1"/>
  <c r="I51" i="1"/>
  <c r="I50" i="1"/>
  <c r="I49" i="1"/>
  <c r="I48" i="1"/>
  <c r="G9" i="19" l="1"/>
  <c r="I10" i="19"/>
  <c r="I11" i="19"/>
  <c r="G12" i="19"/>
  <c r="I12" i="19"/>
  <c r="I13" i="19"/>
  <c r="I14" i="19"/>
  <c r="I15" i="19"/>
  <c r="I16" i="19"/>
  <c r="I17" i="19"/>
  <c r="I18" i="19"/>
  <c r="G19" i="19"/>
  <c r="I19" i="19"/>
  <c r="G21" i="19"/>
  <c r="I21" i="19" s="1"/>
  <c r="G23" i="19"/>
  <c r="I23" i="19" s="1"/>
  <c r="G25" i="19"/>
  <c r="I25" i="19" s="1"/>
  <c r="G27" i="19"/>
  <c r="I27" i="19"/>
  <c r="I28" i="19"/>
  <c r="G29" i="19"/>
  <c r="I29" i="19"/>
  <c r="I30" i="19"/>
  <c r="G31" i="19"/>
  <c r="I31" i="19" s="1"/>
  <c r="I32" i="19"/>
  <c r="I33" i="19"/>
  <c r="G34" i="19"/>
  <c r="I34" i="19" s="1"/>
  <c r="I35" i="19"/>
  <c r="G37" i="19"/>
  <c r="I37" i="19"/>
  <c r="I38" i="19"/>
  <c r="G39" i="19"/>
  <c r="I39" i="19" s="1"/>
  <c r="I40" i="19"/>
  <c r="I41" i="19"/>
  <c r="G42" i="19"/>
  <c r="I42" i="19" s="1"/>
  <c r="I43" i="19"/>
  <c r="I44" i="19"/>
  <c r="G45" i="19"/>
  <c r="I45" i="19" s="1"/>
  <c r="I46" i="19"/>
  <c r="I47" i="19"/>
  <c r="G48" i="19"/>
  <c r="I48" i="19" s="1"/>
  <c r="I49" i="19"/>
  <c r="G50" i="19"/>
  <c r="I50" i="19"/>
  <c r="I51" i="19"/>
  <c r="G52" i="19"/>
  <c r="I52" i="19" s="1"/>
  <c r="I53" i="19"/>
  <c r="G54" i="19"/>
  <c r="I54" i="19"/>
  <c r="I55" i="19"/>
  <c r="G56" i="19"/>
  <c r="I56" i="19"/>
  <c r="I57" i="19"/>
  <c r="G58" i="19"/>
  <c r="I58" i="19" s="1"/>
  <c r="I59" i="19"/>
  <c r="G60" i="19"/>
  <c r="I60" i="19"/>
  <c r="I61" i="19"/>
  <c r="G62" i="19"/>
  <c r="I62" i="19" s="1"/>
  <c r="I64" i="19"/>
  <c r="G65" i="19"/>
  <c r="I65" i="19" s="1"/>
  <c r="I66" i="19"/>
  <c r="G67" i="19"/>
  <c r="I67" i="19"/>
  <c r="I68" i="19"/>
  <c r="G69" i="19"/>
  <c r="I69" i="19" s="1"/>
  <c r="I70" i="19"/>
  <c r="G71" i="19"/>
  <c r="I71" i="19" s="1"/>
  <c r="I72" i="19"/>
  <c r="G73" i="19"/>
  <c r="I73" i="19"/>
  <c r="I74" i="19"/>
  <c r="G77" i="19"/>
  <c r="I77" i="19"/>
  <c r="G79" i="19"/>
  <c r="I79" i="19" s="1"/>
  <c r="I80" i="19"/>
  <c r="G81" i="19"/>
  <c r="I81" i="19"/>
  <c r="G83" i="19"/>
  <c r="I83" i="19" s="1"/>
  <c r="G86" i="19"/>
  <c r="I86" i="19"/>
  <c r="I87" i="19"/>
  <c r="I88" i="19"/>
  <c r="G89" i="19"/>
  <c r="I89" i="19" s="1"/>
  <c r="I90" i="19"/>
  <c r="I91" i="19"/>
  <c r="G92" i="19"/>
  <c r="I92" i="19"/>
  <c r="I93" i="19"/>
  <c r="G94" i="19"/>
  <c r="I94" i="19" s="1"/>
  <c r="I95" i="19"/>
  <c r="G96" i="19"/>
  <c r="I96" i="19" s="1"/>
  <c r="I97" i="19"/>
  <c r="G98" i="19"/>
  <c r="I98" i="19"/>
  <c r="I99" i="19"/>
  <c r="G100" i="19"/>
  <c r="I100" i="19" s="1"/>
  <c r="I101" i="19"/>
  <c r="G103" i="19"/>
  <c r="I103" i="19" s="1"/>
  <c r="I104" i="19"/>
  <c r="I105" i="19"/>
  <c r="G106" i="19"/>
  <c r="I106" i="19"/>
  <c r="I107" i="19"/>
  <c r="G108" i="19"/>
  <c r="I108" i="19" s="1"/>
  <c r="I109" i="19"/>
  <c r="G110" i="19"/>
  <c r="I110" i="19" s="1"/>
  <c r="I111" i="19"/>
  <c r="I112" i="19"/>
  <c r="G113" i="19"/>
  <c r="I113" i="19"/>
  <c r="I114" i="19"/>
  <c r="I115" i="19"/>
  <c r="G116" i="19"/>
  <c r="I116" i="19" s="1"/>
  <c r="I117" i="19"/>
  <c r="I118" i="19"/>
  <c r="G119" i="19"/>
  <c r="I119" i="19"/>
  <c r="I120" i="19"/>
  <c r="G121" i="19"/>
  <c r="I121" i="19" s="1"/>
  <c r="G122" i="19"/>
  <c r="I122" i="19" s="1"/>
  <c r="I123" i="19"/>
  <c r="R125" i="19"/>
  <c r="S125" i="19"/>
  <c r="G102" i="19" l="1"/>
  <c r="I102" i="19" s="1"/>
  <c r="G8" i="19"/>
  <c r="I8" i="19" s="1"/>
  <c r="I9" i="19"/>
  <c r="G85" i="19"/>
  <c r="I85" i="19" s="1"/>
  <c r="G30" i="18"/>
  <c r="G29" i="18"/>
  <c r="G28" i="18" s="1"/>
  <c r="G38" i="18"/>
  <c r="G37" i="18"/>
  <c r="G36" i="18"/>
  <c r="G35" i="18"/>
  <c r="G34" i="18"/>
  <c r="G33" i="18"/>
  <c r="G32" i="18"/>
  <c r="G31" i="18"/>
  <c r="G27" i="18"/>
  <c r="G26" i="18"/>
  <c r="G24" i="18"/>
  <c r="G23" i="18"/>
  <c r="G21" i="18"/>
  <c r="G19" i="18"/>
  <c r="G16" i="18"/>
  <c r="G14" i="18"/>
  <c r="G12" i="18"/>
  <c r="G10" i="18"/>
  <c r="G9" i="18"/>
  <c r="G125" i="19" l="1"/>
  <c r="F18" i="18"/>
  <c r="I21" i="1" s="1"/>
  <c r="F8" i="18"/>
  <c r="I20" i="1" s="1"/>
  <c r="H16" i="16"/>
  <c r="H93" i="16" s="1"/>
  <c r="E151" i="15" s="1"/>
  <c r="F151" i="15" s="1"/>
  <c r="H314" i="15"/>
  <c r="F314" i="15"/>
  <c r="I314" i="15" s="1"/>
  <c r="H312" i="15"/>
  <c r="F312" i="15"/>
  <c r="I312" i="15" s="1"/>
  <c r="I311" i="15"/>
  <c r="H311" i="15"/>
  <c r="F311" i="15"/>
  <c r="H310" i="15"/>
  <c r="F310" i="15"/>
  <c r="H308" i="15"/>
  <c r="F308" i="15"/>
  <c r="I308" i="15" s="1"/>
  <c r="H306" i="15"/>
  <c r="F306" i="15"/>
  <c r="I306" i="15" s="1"/>
  <c r="I305" i="15"/>
  <c r="H305" i="15"/>
  <c r="F305" i="15"/>
  <c r="H303" i="15"/>
  <c r="F303" i="15"/>
  <c r="H301" i="15"/>
  <c r="F301" i="15"/>
  <c r="I301" i="15" s="1"/>
  <c r="H300" i="15"/>
  <c r="F300" i="15"/>
  <c r="I300" i="15" s="1"/>
  <c r="I298" i="15"/>
  <c r="H298" i="15"/>
  <c r="F298" i="15"/>
  <c r="H297" i="15"/>
  <c r="F297" i="15"/>
  <c r="H295" i="15"/>
  <c r="F295" i="15"/>
  <c r="I295" i="15" s="1"/>
  <c r="H293" i="15"/>
  <c r="F293" i="15"/>
  <c r="I293" i="15" s="1"/>
  <c r="H291" i="15"/>
  <c r="F291" i="15"/>
  <c r="I291" i="15" s="1"/>
  <c r="H290" i="15"/>
  <c r="F290" i="15"/>
  <c r="H288" i="15"/>
  <c r="F288" i="15"/>
  <c r="I288" i="15" s="1"/>
  <c r="H286" i="15"/>
  <c r="F286" i="15"/>
  <c r="I286" i="15" s="1"/>
  <c r="H284" i="15"/>
  <c r="F284" i="15"/>
  <c r="I284" i="15" s="1"/>
  <c r="H282" i="15"/>
  <c r="H315" i="15" s="1"/>
  <c r="C38" i="14" s="1"/>
  <c r="F282" i="15"/>
  <c r="H280" i="15"/>
  <c r="F280" i="15"/>
  <c r="I280" i="15" s="1"/>
  <c r="H278" i="15"/>
  <c r="F278" i="15"/>
  <c r="H268" i="15"/>
  <c r="I268" i="15" s="1"/>
  <c r="F268" i="15"/>
  <c r="H267" i="15"/>
  <c r="I267" i="15" s="1"/>
  <c r="F267" i="15"/>
  <c r="H265" i="15"/>
  <c r="F265" i="15"/>
  <c r="I265" i="15" s="1"/>
  <c r="H263" i="15"/>
  <c r="F263" i="15"/>
  <c r="H262" i="15"/>
  <c r="I262" i="15" s="1"/>
  <c r="F262" i="15"/>
  <c r="H261" i="15"/>
  <c r="I261" i="15" s="1"/>
  <c r="F261" i="15"/>
  <c r="H259" i="15"/>
  <c r="F259" i="15"/>
  <c r="I259" i="15" s="1"/>
  <c r="H258" i="15"/>
  <c r="F258" i="15"/>
  <c r="I258" i="15" s="1"/>
  <c r="H257" i="15"/>
  <c r="I257" i="15" s="1"/>
  <c r="F257" i="15"/>
  <c r="H255" i="15"/>
  <c r="I255" i="15" s="1"/>
  <c r="F255" i="15"/>
  <c r="H253" i="15"/>
  <c r="F253" i="15"/>
  <c r="H252" i="15"/>
  <c r="F252" i="15"/>
  <c r="I252" i="15" s="1"/>
  <c r="I250" i="15"/>
  <c r="H250" i="15"/>
  <c r="F250" i="15"/>
  <c r="H248" i="15"/>
  <c r="I248" i="15" s="1"/>
  <c r="F248" i="15"/>
  <c r="H247" i="15"/>
  <c r="F247" i="15"/>
  <c r="I247" i="15" s="1"/>
  <c r="H245" i="15"/>
  <c r="F245" i="15"/>
  <c r="I245" i="15" s="1"/>
  <c r="H243" i="15"/>
  <c r="F243" i="15"/>
  <c r="I243" i="15" s="1"/>
  <c r="H242" i="15"/>
  <c r="I242" i="15" s="1"/>
  <c r="F242" i="15"/>
  <c r="H241" i="15"/>
  <c r="F241" i="15"/>
  <c r="I241" i="15" s="1"/>
  <c r="H240" i="15"/>
  <c r="F240" i="15"/>
  <c r="I240" i="15" s="1"/>
  <c r="H238" i="15"/>
  <c r="F238" i="15"/>
  <c r="I238" i="15" s="1"/>
  <c r="H236" i="15"/>
  <c r="F236" i="15"/>
  <c r="H235" i="15"/>
  <c r="F235" i="15"/>
  <c r="I235" i="15" s="1"/>
  <c r="H233" i="15"/>
  <c r="F233" i="15"/>
  <c r="I233" i="15" s="1"/>
  <c r="H232" i="15"/>
  <c r="I232" i="15" s="1"/>
  <c r="F232" i="15"/>
  <c r="H230" i="15"/>
  <c r="F230" i="15"/>
  <c r="H228" i="15"/>
  <c r="F228" i="15"/>
  <c r="I228" i="15" s="1"/>
  <c r="H227" i="15"/>
  <c r="F227" i="15"/>
  <c r="H226" i="15"/>
  <c r="I226" i="15" s="1"/>
  <c r="F226" i="15"/>
  <c r="H224" i="15"/>
  <c r="F224" i="15"/>
  <c r="H222" i="15"/>
  <c r="F222" i="15"/>
  <c r="I222" i="15" s="1"/>
  <c r="H221" i="15"/>
  <c r="F221" i="15"/>
  <c r="I221" i="15" s="1"/>
  <c r="H220" i="15"/>
  <c r="F220" i="15"/>
  <c r="H218" i="15"/>
  <c r="I218" i="15" s="1"/>
  <c r="F218" i="15"/>
  <c r="H217" i="15"/>
  <c r="F217" i="15"/>
  <c r="I217" i="15" s="1"/>
  <c r="H215" i="15"/>
  <c r="F215" i="15"/>
  <c r="I215" i="15" s="1"/>
  <c r="H214" i="15"/>
  <c r="F214" i="15"/>
  <c r="H212" i="15"/>
  <c r="F212" i="15"/>
  <c r="H211" i="15"/>
  <c r="F211" i="15"/>
  <c r="I211" i="15" s="1"/>
  <c r="H210" i="15"/>
  <c r="F210" i="15"/>
  <c r="I210" i="15" s="1"/>
  <c r="I209" i="15"/>
  <c r="H209" i="15"/>
  <c r="F209" i="15"/>
  <c r="H208" i="15"/>
  <c r="F208" i="15"/>
  <c r="H206" i="15"/>
  <c r="F206" i="15"/>
  <c r="H205" i="15"/>
  <c r="F205" i="15"/>
  <c r="H204" i="15"/>
  <c r="I204" i="15" s="1"/>
  <c r="F204" i="15"/>
  <c r="H203" i="15"/>
  <c r="F203" i="15"/>
  <c r="H202" i="15"/>
  <c r="F202" i="15"/>
  <c r="I202" i="15" s="1"/>
  <c r="H201" i="15"/>
  <c r="F201" i="15"/>
  <c r="I201" i="15" s="1"/>
  <c r="H200" i="15"/>
  <c r="F200" i="15"/>
  <c r="I200" i="15" s="1"/>
  <c r="H199" i="15"/>
  <c r="I199" i="15" s="1"/>
  <c r="F199" i="15"/>
  <c r="H198" i="15"/>
  <c r="F198" i="15"/>
  <c r="I198" i="15" s="1"/>
  <c r="H196" i="15"/>
  <c r="F196" i="15"/>
  <c r="I196" i="15" s="1"/>
  <c r="H194" i="15"/>
  <c r="F194" i="15"/>
  <c r="I194" i="15" s="1"/>
  <c r="H192" i="15"/>
  <c r="F192" i="15"/>
  <c r="H191" i="15"/>
  <c r="F191" i="15"/>
  <c r="I191" i="15" s="1"/>
  <c r="H190" i="15"/>
  <c r="F190" i="15"/>
  <c r="I190" i="15" s="1"/>
  <c r="H189" i="15"/>
  <c r="I189" i="15" s="1"/>
  <c r="F189" i="15"/>
  <c r="H188" i="15"/>
  <c r="F188" i="15"/>
  <c r="H186" i="15"/>
  <c r="F186" i="15"/>
  <c r="I186" i="15" s="1"/>
  <c r="H185" i="15"/>
  <c r="F185" i="15"/>
  <c r="I184" i="15"/>
  <c r="H184" i="15"/>
  <c r="F184" i="15"/>
  <c r="H183" i="15"/>
  <c r="F183" i="15"/>
  <c r="H182" i="15"/>
  <c r="F182" i="15"/>
  <c r="I182" i="15" s="1"/>
  <c r="H181" i="15"/>
  <c r="F181" i="15"/>
  <c r="I181" i="15" s="1"/>
  <c r="H180" i="15"/>
  <c r="F180" i="15"/>
  <c r="I180" i="15" s="1"/>
  <c r="H179" i="15"/>
  <c r="I179" i="15" s="1"/>
  <c r="F179" i="15"/>
  <c r="H177" i="15"/>
  <c r="F177" i="15"/>
  <c r="I177" i="15" s="1"/>
  <c r="H176" i="15"/>
  <c r="F176" i="15"/>
  <c r="I176" i="15" s="1"/>
  <c r="H174" i="15"/>
  <c r="F174" i="15"/>
  <c r="I174" i="15" s="1"/>
  <c r="H172" i="15"/>
  <c r="F172" i="15"/>
  <c r="H167" i="15"/>
  <c r="F167" i="15"/>
  <c r="I167" i="15" s="1"/>
  <c r="H165" i="15"/>
  <c r="F165" i="15"/>
  <c r="I165" i="15" s="1"/>
  <c r="H164" i="15"/>
  <c r="I164" i="15" s="1"/>
  <c r="F164" i="15"/>
  <c r="H162" i="15"/>
  <c r="F162" i="15"/>
  <c r="I162" i="15" s="1"/>
  <c r="H161" i="15"/>
  <c r="F161" i="15"/>
  <c r="I161" i="15" s="1"/>
  <c r="H160" i="15"/>
  <c r="F160" i="15"/>
  <c r="I160" i="15" s="1"/>
  <c r="H158" i="15"/>
  <c r="F158" i="15"/>
  <c r="H157" i="15"/>
  <c r="F157" i="15"/>
  <c r="I157" i="15" s="1"/>
  <c r="H156" i="15"/>
  <c r="F156" i="15"/>
  <c r="I156" i="15" s="1"/>
  <c r="H155" i="15"/>
  <c r="I155" i="15" s="1"/>
  <c r="F155" i="15"/>
  <c r="H154" i="15"/>
  <c r="I154" i="15" s="1"/>
  <c r="F154" i="15"/>
  <c r="H153" i="15"/>
  <c r="F153" i="15"/>
  <c r="H152" i="15"/>
  <c r="F152" i="15"/>
  <c r="I152" i="15" s="1"/>
  <c r="H151" i="15"/>
  <c r="H150" i="15"/>
  <c r="I150" i="15" s="1"/>
  <c r="F150" i="15"/>
  <c r="H147" i="15"/>
  <c r="F147" i="15"/>
  <c r="H146" i="15"/>
  <c r="F146" i="15"/>
  <c r="I146" i="15" s="1"/>
  <c r="H145" i="15"/>
  <c r="F145" i="15"/>
  <c r="I145" i="15" s="1"/>
  <c r="H144" i="15"/>
  <c r="F144" i="15"/>
  <c r="H143" i="15"/>
  <c r="F143" i="15"/>
  <c r="H142" i="15"/>
  <c r="F142" i="15"/>
  <c r="I142" i="15" s="1"/>
  <c r="H141" i="15"/>
  <c r="F141" i="15"/>
  <c r="I141" i="15" s="1"/>
  <c r="H139" i="15"/>
  <c r="F139" i="15"/>
  <c r="H138" i="15"/>
  <c r="I138" i="15" s="1"/>
  <c r="F138" i="15"/>
  <c r="H137" i="15"/>
  <c r="F137" i="15"/>
  <c r="I137" i="15" s="1"/>
  <c r="H136" i="15"/>
  <c r="F136" i="15"/>
  <c r="I136" i="15" s="1"/>
  <c r="H135" i="15"/>
  <c r="F135" i="15"/>
  <c r="H133" i="15"/>
  <c r="F133" i="15"/>
  <c r="H132" i="15"/>
  <c r="F132" i="15"/>
  <c r="I132" i="15" s="1"/>
  <c r="H130" i="15"/>
  <c r="F130" i="15"/>
  <c r="I130" i="15" s="1"/>
  <c r="I129" i="15"/>
  <c r="H129" i="15"/>
  <c r="F129" i="15"/>
  <c r="H128" i="15"/>
  <c r="F128" i="15"/>
  <c r="H127" i="15"/>
  <c r="F127" i="15"/>
  <c r="I127" i="15" s="1"/>
  <c r="H126" i="15"/>
  <c r="F126" i="15"/>
  <c r="I126" i="15" s="1"/>
  <c r="H125" i="15"/>
  <c r="I125" i="15" s="1"/>
  <c r="F125" i="15"/>
  <c r="H124" i="15"/>
  <c r="I124" i="15" s="1"/>
  <c r="F124" i="15"/>
  <c r="H123" i="15"/>
  <c r="F123" i="15"/>
  <c r="I123" i="15" s="1"/>
  <c r="H118" i="15"/>
  <c r="F118" i="15"/>
  <c r="H117" i="15"/>
  <c r="F117" i="15"/>
  <c r="H116" i="15"/>
  <c r="F116" i="15"/>
  <c r="I116" i="15" s="1"/>
  <c r="H114" i="15"/>
  <c r="F114" i="15"/>
  <c r="I114" i="15" s="1"/>
  <c r="H113" i="15"/>
  <c r="F113" i="15"/>
  <c r="H112" i="15"/>
  <c r="F112" i="15"/>
  <c r="H110" i="15"/>
  <c r="F110" i="15"/>
  <c r="I110" i="15" s="1"/>
  <c r="H108" i="15"/>
  <c r="F108" i="15"/>
  <c r="I108" i="15" s="1"/>
  <c r="H106" i="15"/>
  <c r="F106" i="15"/>
  <c r="H105" i="15"/>
  <c r="F105" i="15"/>
  <c r="H104" i="15"/>
  <c r="F104" i="15"/>
  <c r="I104" i="15" s="1"/>
  <c r="H103" i="15"/>
  <c r="F103" i="15"/>
  <c r="I103" i="15" s="1"/>
  <c r="H101" i="15"/>
  <c r="I101" i="15" s="1"/>
  <c r="F101" i="15"/>
  <c r="H100" i="15"/>
  <c r="F100" i="15"/>
  <c r="H98" i="15"/>
  <c r="F98" i="15"/>
  <c r="I98" i="15" s="1"/>
  <c r="H96" i="15"/>
  <c r="F96" i="15"/>
  <c r="I96" i="15" s="1"/>
  <c r="H95" i="15"/>
  <c r="F95" i="15"/>
  <c r="H93" i="15"/>
  <c r="I93" i="15" s="1"/>
  <c r="F93" i="15"/>
  <c r="H92" i="15"/>
  <c r="F92" i="15"/>
  <c r="I92" i="15" s="1"/>
  <c r="H91" i="15"/>
  <c r="F91" i="15"/>
  <c r="I91" i="15" s="1"/>
  <c r="H89" i="15"/>
  <c r="F89" i="15"/>
  <c r="H88" i="15"/>
  <c r="F88" i="15"/>
  <c r="H87" i="15"/>
  <c r="F87" i="15"/>
  <c r="I87" i="15" s="1"/>
  <c r="H86" i="15"/>
  <c r="F86" i="15"/>
  <c r="I86" i="15" s="1"/>
  <c r="I85" i="15"/>
  <c r="H85" i="15"/>
  <c r="F85" i="15"/>
  <c r="H84" i="15"/>
  <c r="F84" i="15"/>
  <c r="H83" i="15"/>
  <c r="F83" i="15"/>
  <c r="I83" i="15" s="1"/>
  <c r="H81" i="15"/>
  <c r="F81" i="15"/>
  <c r="I81" i="15" s="1"/>
  <c r="H79" i="15"/>
  <c r="I79" i="15" s="1"/>
  <c r="F79" i="15"/>
  <c r="H78" i="15"/>
  <c r="F78" i="15"/>
  <c r="H76" i="15"/>
  <c r="F76" i="15"/>
  <c r="I76" i="15" s="1"/>
  <c r="H74" i="15"/>
  <c r="F74" i="15"/>
  <c r="H72" i="15"/>
  <c r="F72" i="15"/>
  <c r="I72" i="15" s="1"/>
  <c r="H71" i="15"/>
  <c r="I71" i="15" s="1"/>
  <c r="F71" i="15"/>
  <c r="H69" i="15"/>
  <c r="F69" i="15"/>
  <c r="I69" i="15" s="1"/>
  <c r="H68" i="15"/>
  <c r="F68" i="15"/>
  <c r="H67" i="15"/>
  <c r="F67" i="15"/>
  <c r="I67" i="15" s="1"/>
  <c r="H66" i="15"/>
  <c r="F66" i="15"/>
  <c r="H65" i="15"/>
  <c r="F65" i="15"/>
  <c r="I65" i="15" s="1"/>
  <c r="H64" i="15"/>
  <c r="F64" i="15"/>
  <c r="H63" i="15"/>
  <c r="I63" i="15" s="1"/>
  <c r="F63" i="15"/>
  <c r="H62" i="15"/>
  <c r="F62" i="15"/>
  <c r="H61" i="15"/>
  <c r="F61" i="15"/>
  <c r="I61" i="15" s="1"/>
  <c r="H60" i="15"/>
  <c r="F60" i="15"/>
  <c r="I60" i="15" s="1"/>
  <c r="H59" i="15"/>
  <c r="I59" i="15" s="1"/>
  <c r="F59" i="15"/>
  <c r="H58" i="15"/>
  <c r="F58" i="15"/>
  <c r="H57" i="15"/>
  <c r="F57" i="15"/>
  <c r="H56" i="15"/>
  <c r="F56" i="15"/>
  <c r="I56" i="15" s="1"/>
  <c r="H55" i="15"/>
  <c r="F55" i="15"/>
  <c r="I55" i="15" s="1"/>
  <c r="H54" i="15"/>
  <c r="I54" i="15" s="1"/>
  <c r="F54" i="15"/>
  <c r="H53" i="15"/>
  <c r="F53" i="15"/>
  <c r="H47" i="15"/>
  <c r="H46" i="15"/>
  <c r="F46" i="15"/>
  <c r="I46" i="15" s="1"/>
  <c r="H45" i="15"/>
  <c r="F45" i="15"/>
  <c r="H44" i="15"/>
  <c r="F44" i="15"/>
  <c r="I44" i="15" s="1"/>
  <c r="H43" i="15"/>
  <c r="F43" i="15"/>
  <c r="I43" i="15" s="1"/>
  <c r="H39" i="15"/>
  <c r="F39" i="15"/>
  <c r="H38" i="15"/>
  <c r="F38" i="15"/>
  <c r="H37" i="15"/>
  <c r="F37" i="15"/>
  <c r="I37" i="15" s="1"/>
  <c r="I36" i="15"/>
  <c r="H36" i="15"/>
  <c r="F36" i="15"/>
  <c r="H35" i="15"/>
  <c r="F35" i="15"/>
  <c r="H34" i="15"/>
  <c r="F34" i="15"/>
  <c r="I34" i="15" s="1"/>
  <c r="H33" i="15"/>
  <c r="F33" i="15"/>
  <c r="I33" i="15" s="1"/>
  <c r="H32" i="15"/>
  <c r="F32" i="15"/>
  <c r="I32" i="15" s="1"/>
  <c r="H31" i="15"/>
  <c r="F31" i="15"/>
  <c r="H30" i="15"/>
  <c r="F30" i="15"/>
  <c r="I30" i="15" s="1"/>
  <c r="H29" i="15"/>
  <c r="F29" i="15"/>
  <c r="I29" i="15" s="1"/>
  <c r="H28" i="15"/>
  <c r="F28" i="15"/>
  <c r="I28" i="15" s="1"/>
  <c r="H27" i="15"/>
  <c r="F27" i="15"/>
  <c r="H26" i="15"/>
  <c r="F26" i="15"/>
  <c r="I26" i="15" s="1"/>
  <c r="H25" i="15"/>
  <c r="F25" i="15"/>
  <c r="I25" i="15" s="1"/>
  <c r="H24" i="15"/>
  <c r="F24" i="15"/>
  <c r="I24" i="15" s="1"/>
  <c r="H23" i="15"/>
  <c r="F23" i="15"/>
  <c r="H22" i="15"/>
  <c r="F22" i="15"/>
  <c r="I22" i="15" s="1"/>
  <c r="H21" i="15"/>
  <c r="F21" i="15"/>
  <c r="I21" i="15" s="1"/>
  <c r="H20" i="15"/>
  <c r="F20" i="15"/>
  <c r="I20" i="15" s="1"/>
  <c r="H19" i="15"/>
  <c r="F19" i="15"/>
  <c r="H18" i="15"/>
  <c r="F18" i="15"/>
  <c r="I18" i="15" s="1"/>
  <c r="H17" i="15"/>
  <c r="F17" i="15"/>
  <c r="I17" i="15" s="1"/>
  <c r="H16" i="15"/>
  <c r="F16" i="15"/>
  <c r="I16" i="15" s="1"/>
  <c r="H15" i="15"/>
  <c r="I15" i="15" s="1"/>
  <c r="F15" i="15"/>
  <c r="H14" i="15"/>
  <c r="F14" i="15"/>
  <c r="I14" i="15" s="1"/>
  <c r="H13" i="15"/>
  <c r="F13" i="15"/>
  <c r="I13" i="15" s="1"/>
  <c r="H12" i="15"/>
  <c r="F12" i="15"/>
  <c r="I12" i="15" s="1"/>
  <c r="H11" i="15"/>
  <c r="F11" i="15"/>
  <c r="H10" i="15"/>
  <c r="F10" i="15"/>
  <c r="I10" i="15" s="1"/>
  <c r="H9" i="15"/>
  <c r="H40" i="15" s="1"/>
  <c r="C32" i="14" s="1"/>
  <c r="F9" i="15"/>
  <c r="I9" i="15" s="1"/>
  <c r="B26" i="14"/>
  <c r="C26" i="14" s="1"/>
  <c r="C9" i="14"/>
  <c r="F2" i="14"/>
  <c r="F1" i="14"/>
  <c r="I290" i="15" l="1"/>
  <c r="I297" i="15"/>
  <c r="F315" i="15"/>
  <c r="C10" i="14" s="1"/>
  <c r="C11" i="14" s="1"/>
  <c r="I303" i="15"/>
  <c r="I310" i="15"/>
  <c r="I263" i="15"/>
  <c r="I253" i="15"/>
  <c r="I227" i="15"/>
  <c r="I214" i="15"/>
  <c r="I220" i="15"/>
  <c r="I205" i="15"/>
  <c r="I206" i="15"/>
  <c r="I185" i="15"/>
  <c r="I183" i="15"/>
  <c r="I224" i="15"/>
  <c r="I188" i="15"/>
  <c r="I230" i="15"/>
  <c r="I192" i="15"/>
  <c r="I236" i="15"/>
  <c r="I203" i="15"/>
  <c r="I208" i="15"/>
  <c r="I172" i="15"/>
  <c r="I212" i="15"/>
  <c r="I153" i="15"/>
  <c r="I151" i="15"/>
  <c r="H168" i="15"/>
  <c r="C36" i="14" s="1"/>
  <c r="H274" i="15"/>
  <c r="C34" i="14" s="1"/>
  <c r="I135" i="15"/>
  <c r="I139" i="15"/>
  <c r="I144" i="15"/>
  <c r="I158" i="15"/>
  <c r="I128" i="15"/>
  <c r="I133" i="15"/>
  <c r="I143" i="15"/>
  <c r="I147" i="15"/>
  <c r="I117" i="15"/>
  <c r="I112" i="15"/>
  <c r="I106" i="15"/>
  <c r="I118" i="15"/>
  <c r="I105" i="15"/>
  <c r="I113" i="15"/>
  <c r="I57" i="15"/>
  <c r="I64" i="15"/>
  <c r="I68" i="15"/>
  <c r="I74" i="15"/>
  <c r="I89" i="15"/>
  <c r="I95" i="15"/>
  <c r="I78" i="15"/>
  <c r="I84" i="15"/>
  <c r="I88" i="15"/>
  <c r="I100" i="15"/>
  <c r="L1" i="15"/>
  <c r="L2" i="15" s="1"/>
  <c r="L3" i="15" s="1"/>
  <c r="L4" i="15" s="1"/>
  <c r="L5" i="15" s="1"/>
  <c r="L7" i="15" s="1"/>
  <c r="F273" i="15" s="1"/>
  <c r="I273" i="15" s="1"/>
  <c r="I58" i="15"/>
  <c r="I62" i="15"/>
  <c r="I66" i="15"/>
  <c r="H48" i="15"/>
  <c r="I45" i="15"/>
  <c r="I38" i="15"/>
  <c r="I27" i="15"/>
  <c r="I31" i="15"/>
  <c r="I19" i="15"/>
  <c r="I23" i="15"/>
  <c r="I35" i="15"/>
  <c r="I39" i="15"/>
  <c r="I11" i="15"/>
  <c r="I40" i="15" s="1"/>
  <c r="E47" i="15" s="1"/>
  <c r="F47" i="15" s="1"/>
  <c r="I47" i="15" s="1"/>
  <c r="I48" i="15" s="1"/>
  <c r="F40" i="18"/>
  <c r="C33" i="14"/>
  <c r="F119" i="15"/>
  <c r="B35" i="14" s="1"/>
  <c r="F272" i="15"/>
  <c r="B37" i="14" s="1"/>
  <c r="I282" i="15"/>
  <c r="F40" i="15"/>
  <c r="B32" i="14" s="1"/>
  <c r="I53" i="15"/>
  <c r="H119" i="15"/>
  <c r="C35" i="14" s="1"/>
  <c r="H272" i="15"/>
  <c r="C37" i="14" s="1"/>
  <c r="I278" i="15"/>
  <c r="F168" i="15"/>
  <c r="B36" i="14" s="1"/>
  <c r="B38" i="14" l="1"/>
  <c r="I272" i="15"/>
  <c r="I168" i="15"/>
  <c r="C6" i="14"/>
  <c r="F274" i="15"/>
  <c r="C5" i="14" s="1"/>
  <c r="F48" i="15"/>
  <c r="I119" i="15"/>
  <c r="I274" i="15"/>
  <c r="I315" i="15"/>
  <c r="F40" i="1"/>
  <c r="F41" i="1" s="1"/>
  <c r="G40" i="1"/>
  <c r="G41" i="1" s="1"/>
  <c r="I18" i="1"/>
  <c r="I17" i="1"/>
  <c r="G28" i="1"/>
  <c r="J29" i="1"/>
  <c r="J27" i="1"/>
  <c r="G39" i="1"/>
  <c r="F39" i="1"/>
  <c r="H33" i="1"/>
  <c r="J24" i="1"/>
  <c r="J25" i="1"/>
  <c r="J26" i="1"/>
  <c r="J28" i="1"/>
  <c r="E25" i="1"/>
  <c r="E27" i="1"/>
  <c r="G25" i="1"/>
  <c r="C8" i="14" l="1"/>
  <c r="B34" i="14"/>
  <c r="B3" i="14"/>
  <c r="B33" i="14"/>
  <c r="G29" i="1"/>
  <c r="H40" i="1"/>
  <c r="H41" i="1" s="1"/>
  <c r="C4" i="14" l="1"/>
  <c r="C7" i="14" s="1"/>
  <c r="C12" i="14" s="1"/>
  <c r="B4" i="14"/>
  <c r="B7" i="14"/>
  <c r="I40" i="1"/>
  <c r="I41" i="1" s="1"/>
  <c r="J40" i="1" s="1"/>
  <c r="J41" i="1" s="1"/>
  <c r="I53" i="1" l="1"/>
  <c r="B12" i="14"/>
  <c r="C14" i="14"/>
  <c r="C20" i="14"/>
  <c r="C19" i="14"/>
  <c r="C18" i="14" l="1"/>
  <c r="C21" i="14" s="1"/>
  <c r="C13" i="14"/>
  <c r="C15" i="14" l="1"/>
  <c r="C22" i="14" l="1"/>
  <c r="B25" i="14" s="1"/>
  <c r="C25" i="14" s="1"/>
  <c r="C24" i="14" l="1"/>
  <c r="I19" i="1" s="1"/>
  <c r="I22" i="1" s="1"/>
  <c r="G26" i="1" s="1"/>
  <c r="G27" i="1" l="1"/>
  <c r="G30" i="1" s="1"/>
  <c r="C29" i="14"/>
  <c r="C27" i="14"/>
  <c r="C30"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s>
  <commentList>
    <comment ref="D11" authorId="0" shapeId="0" xr:uid="{00000000-0006-0000-0000-000001000000}">
      <text>
        <r>
          <rPr>
            <sz val="9"/>
            <color indexed="81"/>
            <rFont val="Tahoma"/>
            <family val="2"/>
            <charset val="238"/>
          </rPr>
          <t>Název</t>
        </r>
      </text>
    </comment>
    <comment ref="I11" authorId="0" shapeId="0" xr:uid="{00000000-0006-0000-0000-000002000000}">
      <text>
        <r>
          <rPr>
            <sz val="9"/>
            <color indexed="81"/>
            <rFont val="Tahoma"/>
            <family val="2"/>
            <charset val="238"/>
          </rPr>
          <t>IČO</t>
        </r>
      </text>
    </comment>
    <comment ref="D12" authorId="0" shapeId="0" xr:uid="{00000000-0006-0000-0000-000003000000}">
      <text>
        <r>
          <rPr>
            <sz val="9"/>
            <color indexed="81"/>
            <rFont val="Tahoma"/>
            <family val="2"/>
            <charset val="238"/>
          </rPr>
          <t>Ulice</t>
        </r>
      </text>
    </comment>
    <comment ref="I12" authorId="0" shapeId="0" xr:uid="{00000000-0006-0000-0000-000004000000}">
      <text>
        <r>
          <rPr>
            <sz val="9"/>
            <color indexed="81"/>
            <rFont val="Tahoma"/>
            <family val="2"/>
            <charset val="238"/>
          </rPr>
          <t>DIČ</t>
        </r>
      </text>
    </comment>
    <comment ref="C13" authorId="0" shapeId="0" xr:uid="{00000000-0006-0000-0000-000005000000}">
      <text>
        <r>
          <rPr>
            <sz val="9"/>
            <color indexed="81"/>
            <rFont val="Tahoma"/>
            <family val="2"/>
            <charset val="238"/>
          </rPr>
          <t>PSČ</t>
        </r>
      </text>
    </comment>
    <comment ref="D13" authorId="0" shapeId="0" xr:uid="{00000000-0006-0000-0000-000006000000}">
      <text>
        <r>
          <rPr>
            <sz val="9"/>
            <color indexed="81"/>
            <rFont val="Tahoma"/>
            <family val="2"/>
            <charset val="238"/>
          </rPr>
          <t>Ulice</t>
        </r>
      </text>
    </comment>
  </commentList>
</comments>
</file>

<file path=xl/sharedStrings.xml><?xml version="1.0" encoding="utf-8"?>
<sst xmlns="http://schemas.openxmlformats.org/spreadsheetml/2006/main" count="2093" uniqueCount="1265">
  <si>
    <t>%</t>
  </si>
  <si>
    <t>Cena celkem</t>
  </si>
  <si>
    <t>Za zhotovitele</t>
  </si>
  <si>
    <t>Za objednatele</t>
  </si>
  <si>
    <t>Zaokrouhlení</t>
  </si>
  <si>
    <t>Název</t>
  </si>
  <si>
    <t xml:space="preserve">Položkový rozpočet </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</si>
  <si>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</si>
  <si>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</si>
  <si>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</si>
  <si>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</si>
  <si>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</si>
  <si>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</si>
  <si>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</si>
  <si>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</si>
  <si>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</si>
  <si>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</si>
  <si>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</si>
  <si>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</si>
  <si>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</si>
  <si>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</si>
  <si>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Objednatel:</t>
  </si>
  <si>
    <t>Cena celkem bez DPH</t>
  </si>
  <si>
    <t>HSV</t>
  </si>
  <si>
    <t>PSV</t>
  </si>
  <si>
    <t>MON</t>
  </si>
  <si>
    <t>Vedlejší náklady</t>
  </si>
  <si>
    <t>Ostatní náklady</t>
  </si>
  <si>
    <t>Celkem</t>
  </si>
  <si>
    <t>Rozpis ceny</t>
  </si>
  <si>
    <t>Rekapitulace daní</t>
  </si>
  <si>
    <t>IČ:</t>
  </si>
  <si>
    <t>DIČ:</t>
  </si>
  <si>
    <t>Cena celkem s DPH</t>
  </si>
  <si>
    <t>#RTSROZP#</t>
  </si>
  <si>
    <t>#CASTI&gt;&gt;</t>
  </si>
  <si>
    <t>Zakázka:</t>
  </si>
  <si>
    <t>Z:</t>
  </si>
  <si>
    <t>Položkový rozpočet</t>
  </si>
  <si>
    <t>Objekt:</t>
  </si>
  <si>
    <t>Rozpočet:</t>
  </si>
  <si>
    <t>MENDELU - „Komunikace v areálu ČP“ SO02 – Parkoviště ul. Drobného</t>
  </si>
  <si>
    <t>Rozpočet</t>
  </si>
  <si>
    <t>Celkem za stavbu</t>
  </si>
  <si>
    <t>CZK</t>
  </si>
  <si>
    <t>Typ dílu</t>
  </si>
  <si>
    <t>1</t>
  </si>
  <si>
    <t>Zemní práce</t>
  </si>
  <si>
    <t>2</t>
  </si>
  <si>
    <t>Základy,zvláštní zakládání</t>
  </si>
  <si>
    <t>5</t>
  </si>
  <si>
    <t>Komunikace</t>
  </si>
  <si>
    <t>91</t>
  </si>
  <si>
    <t>Doplňující práce na komunikaci</t>
  </si>
  <si>
    <t>99</t>
  </si>
  <si>
    <t>Staveništní přesun hmot</t>
  </si>
  <si>
    <t>VN</t>
  </si>
  <si>
    <t>ON</t>
  </si>
  <si>
    <t>S:</t>
  </si>
  <si>
    <t>#TypZaznamu#</t>
  </si>
  <si>
    <t>STA</t>
  </si>
  <si>
    <t>OBJ</t>
  </si>
  <si>
    <t>ROZ</t>
  </si>
  <si>
    <t>C:</t>
  </si>
  <si>
    <t>CAS_STR</t>
  </si>
  <si>
    <t>P.č.</t>
  </si>
  <si>
    <t>Číslo položky</t>
  </si>
  <si>
    <t>Název položky</t>
  </si>
  <si>
    <t>MJ</t>
  </si>
  <si>
    <t>množství</t>
  </si>
  <si>
    <t>cena / MJ</t>
  </si>
  <si>
    <t>Cen. soustava</t>
  </si>
  <si>
    <t>Díl:</t>
  </si>
  <si>
    <t>DIL</t>
  </si>
  <si>
    <t>122202202R00</t>
  </si>
  <si>
    <t>Odkopávky pro silnice v hor. 3 do 1000 m3</t>
  </si>
  <si>
    <t>m3</t>
  </si>
  <si>
    <t>POL1_0</t>
  </si>
  <si>
    <t>pro pláň měřeno ACAD:378,40*1</t>
  </si>
  <si>
    <t>VV</t>
  </si>
  <si>
    <t>pro prolehy:18,75*1</t>
  </si>
  <si>
    <t>122202209R00</t>
  </si>
  <si>
    <t>Příplatek za lepivost - odkop. pro silnice v hor.3</t>
  </si>
  <si>
    <t>131201110R00</t>
  </si>
  <si>
    <t>vsaky:12*1</t>
  </si>
  <si>
    <t>131201119R00</t>
  </si>
  <si>
    <t>132201110R00</t>
  </si>
  <si>
    <t>Hloubení rýh š.do 60 cm v hor.3 do 50 m3, STROJNĚ</t>
  </si>
  <si>
    <t>132201119R00</t>
  </si>
  <si>
    <t>Přípl.za lepivost,hloubení rýh 60 cm,hor.3,STROJNĚ</t>
  </si>
  <si>
    <t>161101101R00</t>
  </si>
  <si>
    <t>Svislé přemístění výkopku z hor.1-4 do 2,5 m</t>
  </si>
  <si>
    <t>rýhy:9*1</t>
  </si>
  <si>
    <t>174101101R00</t>
  </si>
  <si>
    <t>Zásyp jam, rýh, šachet se zhutněním</t>
  </si>
  <si>
    <t>zásypy:45*1</t>
  </si>
  <si>
    <t>171201201R00</t>
  </si>
  <si>
    <t>Uložení sypaniny na skl.-sypanina na výšku přes 2m</t>
  </si>
  <si>
    <t>162301101R00</t>
  </si>
  <si>
    <t>Vodorovné přemístění výkopku z hor.1-4 do 500 m</t>
  </si>
  <si>
    <t>162301102R00</t>
  </si>
  <si>
    <t>Vodorovné přemístění výkopku z hor.1-4 do 1000 m</t>
  </si>
  <si>
    <t>doprava ornice:262*0,1</t>
  </si>
  <si>
    <t>162701109R00</t>
  </si>
  <si>
    <t>Příplatek k vod. přemístění hor.1-4 za další 1 km</t>
  </si>
  <si>
    <t>doprava ornice:262*0,1*10</t>
  </si>
  <si>
    <t>199000002R00</t>
  </si>
  <si>
    <t>Poplatek za skládku horniny 1- 4</t>
  </si>
  <si>
    <t>181101102R00</t>
  </si>
  <si>
    <t>Úprava pláně v zářezech v hor. 1-4, se zhutněním</t>
  </si>
  <si>
    <t>m2</t>
  </si>
  <si>
    <t>pláň:943*1</t>
  </si>
  <si>
    <t>182301121R00</t>
  </si>
  <si>
    <t>Rozprostření ornice, svah, tl. do 10 cm, do 500 m2</t>
  </si>
  <si>
    <t>svah:262*1</t>
  </si>
  <si>
    <t>10364200R</t>
  </si>
  <si>
    <t>Ornice pro pozemkové úpravy</t>
  </si>
  <si>
    <t>POL3_0</t>
  </si>
  <si>
    <t>svah:262*0,1</t>
  </si>
  <si>
    <t>180402113R00</t>
  </si>
  <si>
    <t>Založení trávníku parkového výsevem svah do 1:1</t>
  </si>
  <si>
    <t>185804312R00</t>
  </si>
  <si>
    <t>Zalití rostlin vodou plochy nad 20 m2</t>
  </si>
  <si>
    <t>svah:262*0,005</t>
  </si>
  <si>
    <t>185804243R00</t>
  </si>
  <si>
    <t>Vypletí trávníku po výsevu na svahu 1:1</t>
  </si>
  <si>
    <t>212750010RAB</t>
  </si>
  <si>
    <t>m</t>
  </si>
  <si>
    <t>POL2_0</t>
  </si>
  <si>
    <t>trativody:45*1</t>
  </si>
  <si>
    <t>213151111R00</t>
  </si>
  <si>
    <t>Montáž vsakovacího bloku nebo tunelu do V 450 l</t>
  </si>
  <si>
    <t>kus</t>
  </si>
  <si>
    <t>213151121R00</t>
  </si>
  <si>
    <t>Obalení vsakovacích bloků geotextílií</t>
  </si>
  <si>
    <t>69366198R</t>
  </si>
  <si>
    <t>Geotextilie 300 g/m2 š. 200cm 100% PP</t>
  </si>
  <si>
    <t>28697902X</t>
  </si>
  <si>
    <t>vsaky:3*1</t>
  </si>
  <si>
    <t>28697905X</t>
  </si>
  <si>
    <t>Zakončení vsakovacího tunelu 2 kusy</t>
  </si>
  <si>
    <t>sada</t>
  </si>
  <si>
    <t>564751111R00</t>
  </si>
  <si>
    <t>Podklad z kameniva drceného vel.32-63 mm,tl. 15 cm</t>
  </si>
  <si>
    <t>parkovací stání:975*1</t>
  </si>
  <si>
    <t>příjezdová komunikace:100*1</t>
  </si>
  <si>
    <t>564831111RT2</t>
  </si>
  <si>
    <t>Podklad ze štěrkodrti po zhutnění tloušťky 10 cm, štěrkodrť frakce 0-32 mm</t>
  </si>
  <si>
    <t>parkovací stání:946*1</t>
  </si>
  <si>
    <t>596215040R00</t>
  </si>
  <si>
    <t>Kladení betonové dlažby tl. 8 cm do drtě tl. 4 cm</t>
  </si>
  <si>
    <t>596921114R00</t>
  </si>
  <si>
    <t>Kladení bet.dist.dlaždic,lože 30 mm,pl.nad 500 m2</t>
  </si>
  <si>
    <t>parkovací stání:754*1</t>
  </si>
  <si>
    <t>59245030R</t>
  </si>
  <si>
    <t>Dlažba betonová 20x16,5x8 cm přírodní</t>
  </si>
  <si>
    <t>příjezdová komunikace:100*1,1</t>
  </si>
  <si>
    <t>592452570X</t>
  </si>
  <si>
    <t>Dlažba distanční přírodní tl.8cm</t>
  </si>
  <si>
    <t>parkovací stání:754*0,95*1,1</t>
  </si>
  <si>
    <t>Dlažba distanční červená tl.8cm</t>
  </si>
  <si>
    <t>parkovací stání:754*0,05*1,1</t>
  </si>
  <si>
    <t>917762111RT7</t>
  </si>
  <si>
    <t>Osazení ležat. obrub. bet. s opěrou,lože z C 12/15, včetně obrubníku ABO 2 - 15 100/15/25</t>
  </si>
  <si>
    <t>parkovací stání:164*1</t>
  </si>
  <si>
    <t>příjezdová komunikace:44*1</t>
  </si>
  <si>
    <t>917862111RV3</t>
  </si>
  <si>
    <t>Osazení stojat. obrub.bet. s opěrou,lože z C 12/15, včetně obrubníku nájezdového CSB H 15 1000/150/150</t>
  </si>
  <si>
    <t>parkovací stání:85*1</t>
  </si>
  <si>
    <t>919735115R00</t>
  </si>
  <si>
    <t>Řezání stávajícího živičného krytu tl. 20 - 25 cm</t>
  </si>
  <si>
    <t>řezání:10*1</t>
  </si>
  <si>
    <t>915701111R00</t>
  </si>
  <si>
    <t>Zřízení vodorovného značení z nátěr.hmot tl.do 3mm</t>
  </si>
  <si>
    <t>V1a:21,45*1</t>
  </si>
  <si>
    <t>V15:0,85*1</t>
  </si>
  <si>
    <t>915791112R00</t>
  </si>
  <si>
    <t>Předznačení pro značení stopčáry, zebry, nápisů</t>
  </si>
  <si>
    <t>914001121RT6</t>
  </si>
  <si>
    <t>Osaz.svislé dopr.značky a sloupku,Al patka, základ, včetně dodávky sloupku a značky</t>
  </si>
  <si>
    <t>IP 12:1*1</t>
  </si>
  <si>
    <t>E 13:1*1</t>
  </si>
  <si>
    <t>91.1</t>
  </si>
  <si>
    <t>Výšková úprava stávajících šachet a armatur, zapravení,kotvení,doplňky,detaily</t>
  </si>
  <si>
    <t>2+2</t>
  </si>
  <si>
    <t>998223011R00</t>
  </si>
  <si>
    <t>Přesun hmot, pozemní komunikace, kryt dlážděný</t>
  </si>
  <si>
    <t>t</t>
  </si>
  <si>
    <t/>
  </si>
  <si>
    <t>SUM</t>
  </si>
  <si>
    <t>Uznatelné</t>
  </si>
  <si>
    <t>Neuznatelné</t>
  </si>
  <si>
    <t xml:space="preserve">MENDELU - „Komunikace v areálu ČP“ </t>
  </si>
  <si>
    <t>SO02 – Parkoviště ul. Drobného</t>
  </si>
  <si>
    <t>Rozpočet arch. stav.</t>
  </si>
  <si>
    <t>RTS_I/2021</t>
  </si>
  <si>
    <t>vlastní</t>
  </si>
  <si>
    <t>592452572X</t>
  </si>
  <si>
    <t>Rekapitulace dílů - část stavební</t>
  </si>
  <si>
    <t>HSV - část stavební</t>
  </si>
  <si>
    <t>Hodnota</t>
  </si>
  <si>
    <t>Nadpis rekapitulace</t>
  </si>
  <si>
    <t>Seznam prací a dodávek elektrotechnických zařízení</t>
  </si>
  <si>
    <t>Akce</t>
  </si>
  <si>
    <t>KOMUNIKACE V AREÁLU ČP
PARKOVIŠTĚ UL. DROBNÉHO</t>
  </si>
  <si>
    <t>Projekt</t>
  </si>
  <si>
    <t>D1.4.3 PŘÍPOJKA PRO OSVĚTLENÍ PARKOVIŠTĚ
ELEKTROINSTALACE</t>
  </si>
  <si>
    <t>Investor</t>
  </si>
  <si>
    <t>Mendelova univerzita v Brně, Zemědělská 1</t>
  </si>
  <si>
    <t>Z. č.</t>
  </si>
  <si>
    <t>22/21</t>
  </si>
  <si>
    <t>A. č.</t>
  </si>
  <si>
    <t>E397/22/21</t>
  </si>
  <si>
    <t>Smlouva</t>
  </si>
  <si>
    <t>Vypracoval</t>
  </si>
  <si>
    <t>Ing. Jiří Kozlovský, Projekce ELEKTRO, Purkyňova 95a, Brno</t>
  </si>
  <si>
    <t>Kontroloval</t>
  </si>
  <si>
    <t>ING. KOZLOVSKÝ</t>
  </si>
  <si>
    <t>Datum</t>
  </si>
  <si>
    <t>Zpracovatel</t>
  </si>
  <si>
    <t>CÚ</t>
  </si>
  <si>
    <t>Poznámka</t>
  </si>
  <si>
    <t>Uvedené ceny jsou v Kč a nezahrnují DPH, pokud to není uvedeno.</t>
  </si>
  <si>
    <t>Doprava dodávek  (3,6) %</t>
  </si>
  <si>
    <t>3,60</t>
  </si>
  <si>
    <t>Přesun dodávek  (1) %</t>
  </si>
  <si>
    <t>1,00</t>
  </si>
  <si>
    <t>PPV  (1 nebo 6) %</t>
  </si>
  <si>
    <t>6,00</t>
  </si>
  <si>
    <t>PPV zemních prací, nátěrů  (1) %</t>
  </si>
  <si>
    <t>0,00</t>
  </si>
  <si>
    <t>Dokumentace skut.prov. (1 - 1,5) %</t>
  </si>
  <si>
    <t>Rizika a pojištění  (1 - 1,5) %</t>
  </si>
  <si>
    <t>Opravy v záruce  (5 - 7) %</t>
  </si>
  <si>
    <t>GZS  (3,25 nebo 8,4) %</t>
  </si>
  <si>
    <t>Provozní vlivy  %</t>
  </si>
  <si>
    <t>Kompletační činnost - a</t>
  </si>
  <si>
    <t>Kompletační činnost - b</t>
  </si>
  <si>
    <t>0,952842</t>
  </si>
  <si>
    <t>Kompletační činnost - k1</t>
  </si>
  <si>
    <t>Kompletační činnost - k2</t>
  </si>
  <si>
    <t>Roční nárůst cen 1   %</t>
  </si>
  <si>
    <t>Roční nárůst cen 2   %</t>
  </si>
  <si>
    <t>1. sazba DPH %
- i pro přirážky rekapitulace</t>
  </si>
  <si>
    <t>21</t>
  </si>
  <si>
    <t>2. sazba DPH %</t>
  </si>
  <si>
    <t>15</t>
  </si>
  <si>
    <t>Procento podruž.mat. (%) 1</t>
  </si>
  <si>
    <t>Procento podruž.mat. (%) 2</t>
  </si>
  <si>
    <t>Procento podruž.mat. (%) 3</t>
  </si>
  <si>
    <t>Procento podruž.mat. (%) 4</t>
  </si>
  <si>
    <t>Hodnota A</t>
  </si>
  <si>
    <t>Hodnota B</t>
  </si>
  <si>
    <t>Základní náklady</t>
  </si>
  <si>
    <t>Dodávka</t>
  </si>
  <si>
    <t>Doprava 3,60%, Přesun 1,00%</t>
  </si>
  <si>
    <t>Montáž - materiál</t>
  </si>
  <si>
    <t>Montáž - práce</t>
  </si>
  <si>
    <t>Mezisoučet 1</t>
  </si>
  <si>
    <t>PPV 6,00% z montáže: materiál + práce</t>
  </si>
  <si>
    <t>Nátěry</t>
  </si>
  <si>
    <t>PPV 0,00% z nátěrů a zemních prací</t>
  </si>
  <si>
    <t>Mezisoučet 2</t>
  </si>
  <si>
    <t>Rizika a pojištění 0,00% z mezisoučtu 2</t>
  </si>
  <si>
    <t>Opravy v záruce 0,00% z mezisoučtu 1</t>
  </si>
  <si>
    <t>Základní náklady celkem</t>
  </si>
  <si>
    <t>Vedlejší a ostatní náklady (VRN)</t>
  </si>
  <si>
    <t>Dokumentace skut.prov. 0,00% z mezisoučtu 2</t>
  </si>
  <si>
    <t>GZS 0,00% z pravé strany mezisoučtu 2</t>
  </si>
  <si>
    <t>Provozní vlivy 0,00% z pravé strany mezisoučtu 2</t>
  </si>
  <si>
    <t>Vedlejší a ostatní náklady (VRN) celkem</t>
  </si>
  <si>
    <t>Kompletační činnost</t>
  </si>
  <si>
    <t>Náklady celkem</t>
  </si>
  <si>
    <t>Základ a hodnota DPH 21%</t>
  </si>
  <si>
    <t>Základ a hodnota DPH 15%</t>
  </si>
  <si>
    <t>Náklady celkem s DPH</t>
  </si>
  <si>
    <t>Roční nárůst cen 0,00%</t>
  </si>
  <si>
    <t>Součty odstavců</t>
  </si>
  <si>
    <t>Materiál</t>
  </si>
  <si>
    <t>Montáž</t>
  </si>
  <si>
    <t>Specifikace rozvodnice RVO3 (viz v.č. E3)</t>
  </si>
  <si>
    <t>Dodávky</t>
  </si>
  <si>
    <t>Elektromontáže</t>
  </si>
  <si>
    <t xml:space="preserve">  Venkovní osvětlení a kamerový systém</t>
  </si>
  <si>
    <t xml:space="preserve">  Optický kabel do DR-T3</t>
  </si>
  <si>
    <t xml:space="preserve">  Trafostanice T3 - společná instalace</t>
  </si>
  <si>
    <t>Pozice</t>
  </si>
  <si>
    <t>Mj</t>
  </si>
  <si>
    <t>Počet</t>
  </si>
  <si>
    <t>Materiál celkem</t>
  </si>
  <si>
    <t>Montáž celkem</t>
  </si>
  <si>
    <t>Při vyplňování výkazu výměr je nutné respektovat dále uvedené pokyny:</t>
  </si>
  <si>
    <t>1) Při zpracování nabídky je nutné využít všech částí (dílů) projektu pro provádění stavby, tj. technické zprávy vč. příloh a knihy výrobků, všechny výkresy, tabulky a specifikace materiálů.</t>
  </si>
  <si>
    <t>2) Součástí nabídkové ceny musí být veškeré náklady, aby cena byla konečná a zahrnovala celou dodávku a montáž</t>
  </si>
  <si>
    <t>3) Každá účastníkem zadávacího řízení vyplněná položka musí  cenově obsahovat veškeré technicky a logicky dovoditelné součásti dodávky a montáže (včetně údajů o podmínkách a úhradě licencí potřebných SW).</t>
  </si>
  <si>
    <t>4) Dodávky a montáže uvedené v nabídce musí být naceněny včetně veškerého souvisejícího doplňkového, podružného a montážního materiálu tak, aby celé zařízení bylo funkční a splňovalo všechny předpisy, které se na ně vztahují</t>
  </si>
  <si>
    <t>5) Rozvodnice RVO3 a komponenty do RH jsou přesně definovány, neboť tyto budou součástí energetického managementu Power Structure Schneider Electric. Jde o doplnění stávajícího systému sběru dat v areálu MENDELU. Použití konkrétních výrobků v tomto případě je v souladu se Standardy technologií vybavení budov MENDELU, se kterými je každý účastník VŘ povinen se seznámit (příloha Technické zprávy v elektronické podobě).</t>
  </si>
  <si>
    <t>Komb.přep.ochrana 2+3 st., (4+0), In 80A, Imax 160kA, Up L/PE Up &lt;1,1kV</t>
  </si>
  <si>
    <t>ks</t>
  </si>
  <si>
    <t>Elektroměr iEM3355 do 125A, kom. Modbus, MID</t>
  </si>
  <si>
    <t>3</t>
  </si>
  <si>
    <t>iC60H 3P 63A B Jistič iC60H 3P 63A B</t>
  </si>
  <si>
    <t>4</t>
  </si>
  <si>
    <t>SBI 3P 22x58  Pojistkový odpojovač SBI 380V 3P 22x58</t>
  </si>
  <si>
    <t>iC60H 1P 16A C Jistič iC60H 1P 16A C</t>
  </si>
  <si>
    <t>6</t>
  </si>
  <si>
    <t>iC60H 1P 6A B Jistič iC60H 1P 6A B</t>
  </si>
  <si>
    <t>7</t>
  </si>
  <si>
    <t>iSSW  1  20A 230V iSSW  1 přepínač  20A 230V 3 pozice</t>
  </si>
  <si>
    <t>8</t>
  </si>
  <si>
    <t>iPB 1Z iPB 1Z tlačítko šedé</t>
  </si>
  <si>
    <t>9</t>
  </si>
  <si>
    <t>DALI router, ethernet</t>
  </si>
  <si>
    <t>10</t>
  </si>
  <si>
    <t>Programovatelné rozhraní DALI</t>
  </si>
  <si>
    <t>11</t>
  </si>
  <si>
    <t>iC60H 3P 16A C Jistič iC60H 3P 16A C</t>
  </si>
  <si>
    <t>12</t>
  </si>
  <si>
    <t>iDPN H Vigi 16A B 30mA A Chránič-jistič iDPN H Vigi 16A B 30mA A</t>
  </si>
  <si>
    <t>13</t>
  </si>
  <si>
    <t>Regulovaný spínací zdroj 230V/24V, 10A</t>
  </si>
  <si>
    <t>14</t>
  </si>
  <si>
    <t>Přep.ochrana 3.st., RFI / EMI filtr, 16A, 6 kV, Up&lt;750, p.zádrž min. 80dB při 4MHz</t>
  </si>
  <si>
    <t>iSW 2P 32A Vypínač iSW 2P 32A</t>
  </si>
  <si>
    <t>16</t>
  </si>
  <si>
    <t>Web.server, kom.brána ethernet TCP/IP na Modbus, 128 MB RAM, 4GB CDRAM</t>
  </si>
  <si>
    <t>17</t>
  </si>
  <si>
    <t>Patch kabel 0,2m Cat 6a</t>
  </si>
  <si>
    <t>18</t>
  </si>
  <si>
    <t>Prodrátování rozvaděče vč. propojovacích 3f hřebenů</t>
  </si>
  <si>
    <t>19</t>
  </si>
  <si>
    <t>RJ45 Cat 6A na DIN lištu</t>
  </si>
  <si>
    <t>20</t>
  </si>
  <si>
    <t>2,5 A - černá Řadová svorka</t>
  </si>
  <si>
    <t>4 A - černá Řadová svorka</t>
  </si>
  <si>
    <t>22</t>
  </si>
  <si>
    <t>6 A - tmavě modrá Řadová svorka</t>
  </si>
  <si>
    <t>23</t>
  </si>
  <si>
    <t>6 A - černá Řadová svorka</t>
  </si>
  <si>
    <t>24</t>
  </si>
  <si>
    <t>6 A - červená Řadová svorka</t>
  </si>
  <si>
    <t>25</t>
  </si>
  <si>
    <t>16 A - černá Řadová svorka</t>
  </si>
  <si>
    <t>26</t>
  </si>
  <si>
    <t>Vývodka kabelová Pg9, světle šedá</t>
  </si>
  <si>
    <t>27</t>
  </si>
  <si>
    <t>Vývodka kabelová Pg13,5, světle šedá</t>
  </si>
  <si>
    <t>28</t>
  </si>
  <si>
    <t>Vývodka kabelová Pg 21, světle šedá</t>
  </si>
  <si>
    <t>29</t>
  </si>
  <si>
    <t>Vývodka kabelová Pg 36, světle šedá</t>
  </si>
  <si>
    <t>30</t>
  </si>
  <si>
    <t>Ocelop rozvodnice nástěnná pro min. 108 modulů, IP65/20,</t>
  </si>
  <si>
    <t>31</t>
  </si>
  <si>
    <t>Kompletace rozvodnice, dokončovací práce, certifikát</t>
  </si>
  <si>
    <t>hod</t>
  </si>
  <si>
    <t>Specifikace rozvodnice RVO3 (viz v.č. E3) - celkem</t>
  </si>
  <si>
    <t>32</t>
  </si>
  <si>
    <t>Záložní zdroj UPS 1000VA s komunikací, popis v technické zprávě</t>
  </si>
  <si>
    <t>33</t>
  </si>
  <si>
    <t>Komunikační karta do slotu záložního zdroje UPS 1000VA, popis v technické zprávě</t>
  </si>
  <si>
    <t>34</t>
  </si>
  <si>
    <t>Kovový regál 900x750x350/3, pozink, 4 police, 250kg/pol. pro umístění UPS</t>
  </si>
  <si>
    <t>35</t>
  </si>
  <si>
    <t>Korková tabule s hliníkovým rámem 200 x 120 cm, stříbrný rám</t>
  </si>
  <si>
    <t>36</t>
  </si>
  <si>
    <t>Dodávky - celkem</t>
  </si>
  <si>
    <t>Venkovní osvětlení a kamerový systém</t>
  </si>
  <si>
    <t>STOŽÁR SADOVÝ PEZPATICOVÝ</t>
  </si>
  <si>
    <t>37</t>
  </si>
  <si>
    <t>dvoustupňový, výška 5 m, žárově zinkovaný, popis a tvar viz TZ</t>
  </si>
  <si>
    <t>38</t>
  </si>
  <si>
    <t>Horní uzavření sadového stožáru pro kamery (klobouček s fixací) proti zatétání</t>
  </si>
  <si>
    <t>39</t>
  </si>
  <si>
    <t>výložník pro sadový stožár, lomený, 1 rameno, délka ramene 300 mm</t>
  </si>
  <si>
    <t>40</t>
  </si>
  <si>
    <t>výložník pro sadový stožár, lomený, dvě ramena, úhel 60°, délka ramene 300 mm</t>
  </si>
  <si>
    <t>41</t>
  </si>
  <si>
    <t>výložník pro sadový stožár, lomený, dvě ramena, úhel 120°, délka ramene 300 mm</t>
  </si>
  <si>
    <t>42</t>
  </si>
  <si>
    <t>Doprava stožárů, výložníků a výzbroje od výrobce 2 x 46 km, naložení a složení</t>
  </si>
  <si>
    <t>43</t>
  </si>
  <si>
    <t>Materiál stožárová výzbroj 5p, 6 mm2, průchozí, 2 pojistkové spodky E14</t>
  </si>
  <si>
    <t>44</t>
  </si>
  <si>
    <t>Materiál stožárová výzbroj 5p, 6mm2, odbočovací, 2 pojistkové spodky E14</t>
  </si>
  <si>
    <t>45</t>
  </si>
  <si>
    <t>Materiál stožárová výzbroj 5p, 6 mm2, průchozí, 1 pojistkové spodky E14</t>
  </si>
  <si>
    <t>46</t>
  </si>
  <si>
    <t>pojistka E14, 6A/gG do stožáru</t>
  </si>
  <si>
    <t>47</t>
  </si>
  <si>
    <t>kabeláž ve sloupu od stožárové svorkovnice ke svítidlům, CYKY 5Jx1,5</t>
  </si>
  <si>
    <t>48</t>
  </si>
  <si>
    <t>Montáž elektrovýzbroje stožárů osvětlení - 2 okruhy</t>
  </si>
  <si>
    <t>49</t>
  </si>
  <si>
    <t>Montáž elektrovýzbroje stožáru osvětlení - 3 okruhy</t>
  </si>
  <si>
    <t>50</t>
  </si>
  <si>
    <t>redukce na sloup pro upevnění kamer, nerez, pro sloup Ø 67-127 mm</t>
  </si>
  <si>
    <t>51</t>
  </si>
  <si>
    <t>hadicová spona nerez pro upevnění redukce na stožár Ø 60 mm, výměna orig.</t>
  </si>
  <si>
    <t>52</t>
  </si>
  <si>
    <t>zřízení vývodu pro kamery, vývodka z nerezavějící oceli, IP68, Pg 11 (Pg 13,5)</t>
  </si>
  <si>
    <t>53</t>
  </si>
  <si>
    <t>vyvrtání a vyřezání závitu pro vývodku Pg 11 do sadového stožáru</t>
  </si>
  <si>
    <t>SVÍTIDLO ULIČNÍ LED, 44W, 3000°K, IP67, IK09, 230V</t>
  </si>
  <si>
    <t>54</t>
  </si>
  <si>
    <t>A1 - 4900lm, barva RAL 9006, ovl. DALI, char. vyzařování LO1, viz Kniha výrobků</t>
  </si>
  <si>
    <t>55</t>
  </si>
  <si>
    <t>A2 - 4900lm, barva RAL 9006, ovl. DALI, char. vyzařování LO4, viz Kniha výrobků</t>
  </si>
  <si>
    <t>KABEL SILOVÝ,IZOLACE PVC S VODIČEM PE</t>
  </si>
  <si>
    <t>56</t>
  </si>
  <si>
    <t>CYKY-J 5x6 mm² , zatažení</t>
  </si>
  <si>
    <t>KABEL SILOVÝ STÍNĚNÝ, IZOLACE PVC DO SLOUPŮ VO</t>
  </si>
  <si>
    <t>57</t>
  </si>
  <si>
    <t>NYCY 5x1,5/1,5, (CYKFY-J 5x1,5 ), pevně</t>
  </si>
  <si>
    <t>UKONČENÍ KABELŮ</t>
  </si>
  <si>
    <t>58</t>
  </si>
  <si>
    <t>do 5x4   mm²</t>
  </si>
  <si>
    <t>59</t>
  </si>
  <si>
    <t>do 5x6   mm²</t>
  </si>
  <si>
    <t>Příplatek k ceně za ukončení a připojení stínění nebo pancíře v plášti</t>
  </si>
  <si>
    <t>60</t>
  </si>
  <si>
    <t>kabelu o 5 žílách</t>
  </si>
  <si>
    <t>CHRÁNIČKY, TRUBKY</t>
  </si>
  <si>
    <t>61</t>
  </si>
  <si>
    <t>Trubka HDPE ohebná dvouplášťová korugovaná Ø 50 červená (VO)</t>
  </si>
  <si>
    <t>62</t>
  </si>
  <si>
    <t>Trubka HDPE ohebná dvouplášťová korugovaná Ø 63 červená (VO)</t>
  </si>
  <si>
    <t>63</t>
  </si>
  <si>
    <t>Trubka HDPE ohebná dvouplášťová korugovaná Ø 63 modrá (data - kamery)</t>
  </si>
  <si>
    <t>64</t>
  </si>
  <si>
    <t>Redukce pro trubku HDPE ohebnou dvouplášťová korugovaná z Ø 63 na Ø 50</t>
  </si>
  <si>
    <t>65</t>
  </si>
  <si>
    <t>Trubka HDPE tuhá dvouplášťová korugovaná Ø 110</t>
  </si>
  <si>
    <t>66</t>
  </si>
  <si>
    <t>Trubka ohebná - UV odolná, Ø 32, materiál PE pro rozsah -25° až +90°C, 320 N</t>
  </si>
  <si>
    <t>67</t>
  </si>
  <si>
    <t>Atypická fixace chrániček HDPE dvouplášťová korugovaná Ø 63 po 0,5m</t>
  </si>
  <si>
    <t>KAMERY, SPECIFIKACE JE UVEDENÁ V KNIZE VÝROBKŮ</t>
  </si>
  <si>
    <t>68</t>
  </si>
  <si>
    <t>Kamera typ 1 (K1, K2, K3), specifikace viz Kniha výrobků</t>
  </si>
  <si>
    <t>69</t>
  </si>
  <si>
    <t>Kamera typ 2 (K4, K5, K6, K7), specifikace viz Kniha výrobků</t>
  </si>
  <si>
    <t>70</t>
  </si>
  <si>
    <t>Kamera typ 3 (K8), specifikace viz Kniha výrobků</t>
  </si>
  <si>
    <t>ATYPICKÝ TRUBKOVÝ VÝLOŽNÍK, NÁSTĚNNÝ, TVAR L</t>
  </si>
  <si>
    <t>71</t>
  </si>
  <si>
    <t>žárový zinek, Ø min.67 mm, na fasádu, délka 1 m nad atikou, pro K1, K2</t>
  </si>
  <si>
    <t>72</t>
  </si>
  <si>
    <t>Nerezová stahovací páska vč. spony pro fixaci chráničky na atyp. výložníku</t>
  </si>
  <si>
    <t>Datová ochrana metalických kabelů Cat 6A, PoE+ 6cat PoE 802.3a</t>
  </si>
  <si>
    <t>73</t>
  </si>
  <si>
    <t>IL=1A, Imax=2kV/1kA, In=300V/150A, UP &lt; 700V, 500 Mbit/s, ISO/IEC 11801, IP20</t>
  </si>
  <si>
    <t>Ks</t>
  </si>
  <si>
    <t>PLASTOVÁ NÁSTĚNNÁ ROZVODNICE PRO VENKOVNÍ POUŽITÍ RP</t>
  </si>
  <si>
    <t>74</t>
  </si>
  <si>
    <t>S DIN lištou pro přep. ochrany datových metalických kabelů, min 18M</t>
  </si>
  <si>
    <t>75</t>
  </si>
  <si>
    <t>Uzemnění přep. ochran v rozvodnici, přípojnice</t>
  </si>
  <si>
    <t>DATOVÁ KABELÁŽ</t>
  </si>
  <si>
    <t>76</t>
  </si>
  <si>
    <t>Kabel stíněný F/FTP 4p Cat 6A (stínění párů a všech párů), min. 23 AWG, zatažení</t>
  </si>
  <si>
    <t>77</t>
  </si>
  <si>
    <t>Konektor Cat 6A-ukončení kabelu F/FTP 4P na straně kamer</t>
  </si>
  <si>
    <t>78</t>
  </si>
  <si>
    <t>Ukončení párů kabelu F/FTP 4P na patch panelu racku Cat 6A</t>
  </si>
  <si>
    <t>79</t>
  </si>
  <si>
    <t>Měření metalické kabeláže, měření, pár, protokol</t>
  </si>
  <si>
    <t>OCELOVÝ DRÁT POZINKOVANÝ</t>
  </si>
  <si>
    <t>80</t>
  </si>
  <si>
    <t>FeZn-Ø10 (0,62kg/m), do výkopu</t>
  </si>
  <si>
    <t>UKONČENÍ VODIČŮ NA SVORKOVNICI, ZEMNICÍM ŠROUBU</t>
  </si>
  <si>
    <t>81</t>
  </si>
  <si>
    <t>Do  Ø 10m</t>
  </si>
  <si>
    <t>SVORKY</t>
  </si>
  <si>
    <t>82</t>
  </si>
  <si>
    <t>Svorka páska-drát</t>
  </si>
  <si>
    <t>83</t>
  </si>
  <si>
    <t>Svorka uni drát-drát</t>
  </si>
  <si>
    <t>84</t>
  </si>
  <si>
    <t>Svorka křížová drát-drát</t>
  </si>
  <si>
    <t>UZEMNĚNÍ, MONTÁŽNÍ PRÁCE A OSTATNÍ</t>
  </si>
  <si>
    <t>85</t>
  </si>
  <si>
    <t>Smrštitelná bužírka zž na drát</t>
  </si>
  <si>
    <t>86</t>
  </si>
  <si>
    <t>Tvarování mont.dílu</t>
  </si>
  <si>
    <t>87</t>
  </si>
  <si>
    <t>Ošetření spojů nátěrem proti korozi</t>
  </si>
  <si>
    <t>Venkovní osvětlení  a kamerový systém - celkem</t>
  </si>
  <si>
    <t>Optický kabel do DR-T3</t>
  </si>
  <si>
    <t>DATOVÁ KABELÁŽ A OSTATNÍ</t>
  </si>
  <si>
    <t>88</t>
  </si>
  <si>
    <t>Optický k. 48 vl. SM, gel filled 9/125 pro venkovní položení, zatažení do koridoru</t>
  </si>
  <si>
    <t>89</t>
  </si>
  <si>
    <t>Příprava optického kabelu, odstranění primární a sekundární ochrany</t>
  </si>
  <si>
    <t>90</t>
  </si>
  <si>
    <t>Svaření optického vlákna</t>
  </si>
  <si>
    <t>Měření zavařeného optického vlákna met. OTDR SM jednostraně, protokol</t>
  </si>
  <si>
    <t>92</t>
  </si>
  <si>
    <t>SM optické propojovací kabely (délka 2 m) s konektory E2000 a LC na koncích</t>
  </si>
  <si>
    <t>93</t>
  </si>
  <si>
    <t>optická vana v budově X - výsuvná 1U, 24 simplex SC/E2000 včetně kazet</t>
  </si>
  <si>
    <t>94</t>
  </si>
  <si>
    <t>čelo optické vany v budově X</t>
  </si>
  <si>
    <t>95</t>
  </si>
  <si>
    <t>SFP+ modul SM 10Gb, min. pro d. 10km, vlnová délka 1310 nm, konektor duální LC</t>
  </si>
  <si>
    <t>KABELOVÉ KANÁLY, LIŠTY A CHRÁNIČKY</t>
  </si>
  <si>
    <t>96</t>
  </si>
  <si>
    <t>Lišta vkládací, dvojitý zámek 20x20</t>
  </si>
  <si>
    <t>97</t>
  </si>
  <si>
    <t>Ohebná chráničkaD 25, 320 N PVC včetně fixací v podhledu a na zdi</t>
  </si>
  <si>
    <t>ÚLOŽNÝ, POMOCNÝ A KOTVÍCÍ MATERIÁL</t>
  </si>
  <si>
    <t>98</t>
  </si>
  <si>
    <t>Hmoždinka 6 vč. vrutu</t>
  </si>
  <si>
    <t>25 STAHOVACÍ PÁSEK plast</t>
  </si>
  <si>
    <t>100</t>
  </si>
  <si>
    <t>Trubka ohebná - S.M. Ø 32, 750N</t>
  </si>
  <si>
    <t>101</t>
  </si>
  <si>
    <t>Příchytky trubek Ø 32 vč. hmoždinky a vrutu</t>
  </si>
  <si>
    <t>102</t>
  </si>
  <si>
    <t>Kříž na stočené 50m rezervy opt. kabelů, D 500mm</t>
  </si>
  <si>
    <t>INSTALACE LAN, ZAPOJENÍ</t>
  </si>
  <si>
    <t>103</t>
  </si>
  <si>
    <t>Otevření a uzavření výstupní krabice z budovy X do slaboproudého koridoru</t>
  </si>
  <si>
    <t>104</t>
  </si>
  <si>
    <t>Vysvazkování kabeláže</t>
  </si>
  <si>
    <t>105</t>
  </si>
  <si>
    <t>Značení a popis</t>
  </si>
  <si>
    <t>106</t>
  </si>
  <si>
    <t>Kompletace LAN</t>
  </si>
  <si>
    <t>107</t>
  </si>
  <si>
    <t>Zakončení opt. kabelu na konstrukci</t>
  </si>
  <si>
    <t>108</t>
  </si>
  <si>
    <t>Ochrana optického spoje</t>
  </si>
  <si>
    <t>109</t>
  </si>
  <si>
    <t>Montážní a dokončovací práce v datovém rozvaděči</t>
  </si>
  <si>
    <t>DATOVÝ ROZVADĚČ RACK DR-T3 - 19", min. 15U, hloubka 600 mm</t>
  </si>
  <si>
    <t>s regulací teploty a odvětráváním, na nasávacích otvorech filtry</t>
  </si>
  <si>
    <t>110</t>
  </si>
  <si>
    <t>přední dveře prosklené se zámkem, bočnice kovové uzamykatelné, osazení na zeď</t>
  </si>
  <si>
    <t>111</t>
  </si>
  <si>
    <t>Switch, specifikace na samostatné záložce, přenesení ceny ze záložky</t>
  </si>
  <si>
    <t>112</t>
  </si>
  <si>
    <t>Uzemněný patch panel 24 p. UTP 1U, CAT6A s vyvaz. lištou a keystone, originál</t>
  </si>
  <si>
    <t>113</t>
  </si>
  <si>
    <t>114</t>
  </si>
  <si>
    <t>1U 19“ napájecí panel s přepěťovou ochranou</t>
  </si>
  <si>
    <t>115</t>
  </si>
  <si>
    <t>optická vana - výsuvná 1U, 24 simplex SC/E2000 včetně kazet pro spoje</t>
  </si>
  <si>
    <t>116</t>
  </si>
  <si>
    <t>čelo optické vany</t>
  </si>
  <si>
    <t>117</t>
  </si>
  <si>
    <t>adaptér pro optická vlákna</t>
  </si>
  <si>
    <t>118</t>
  </si>
  <si>
    <t>ochrana sváru optického vlákna</t>
  </si>
  <si>
    <t>Patch kabel, dvojité stínění (PiMF), High-speed Ethernet až 10 Gbit/s</t>
  </si>
  <si>
    <t>119</t>
  </si>
  <si>
    <t>Cat 6A S/FTP,  RJ45, zlacený, 0.2m, trojvrstvý velmi ohebný PVC / ABS</t>
  </si>
  <si>
    <t>120</t>
  </si>
  <si>
    <t>Cat 6A S/FTP,  RJ45, zlacený, 0.5m, trojvrstvý velmi ohebný PVC / ABS</t>
  </si>
  <si>
    <t>121</t>
  </si>
  <si>
    <t>Cat 6A S/FTP,  RJ45, zlacený, 3m, trojvrstvý velmi ohebný PVC / ABS UPS - rack</t>
  </si>
  <si>
    <t>DEMONTÁŽ A OPĚTOVNÁ MONTÁŽ KAZET PODHLEDŮ</t>
  </si>
  <si>
    <t>122</t>
  </si>
  <si>
    <t>Standardní kazety SDK 600x600</t>
  </si>
  <si>
    <t>123</t>
  </si>
  <si>
    <t>Náhradní kazeta SDK 600x600, položení</t>
  </si>
  <si>
    <t>PŘÍSTUPOVÁ KOMORA-ŠACHTA VODOTĚSNÁ SLP KORIDORU</t>
  </si>
  <si>
    <t>124</t>
  </si>
  <si>
    <t>Otevření, vyčištění a uzavření stávající šachty, vyčištění drenáže</t>
  </si>
  <si>
    <t>Optický kabel do DR-T3 - celkem</t>
  </si>
  <si>
    <t>Trafostanice T3 - společná instalace</t>
  </si>
  <si>
    <t>PRVKY SYSTÉMU DALI</t>
  </si>
  <si>
    <t>125</t>
  </si>
  <si>
    <t>Senzor pro ovládání osvětlení, instalace nastavení, schéma zapojení je na v.č. E8</t>
  </si>
  <si>
    <t>PROSTOROVÉ SNÍMÁNÍ TEPLOTY ROZVODNY PRO ENERG. MANAG.</t>
  </si>
  <si>
    <t>126</t>
  </si>
  <si>
    <t>termistor, krabice s nerez stonkem, IP65, Pt1000, Platinové čidlo 1000Ω / 0°C</t>
  </si>
  <si>
    <t>MONTÁŽ REGÁLU PRO UPS A INSTALACE KORKOVÉ TABULE</t>
  </si>
  <si>
    <t>127</t>
  </si>
  <si>
    <t>Montáž kovového regálu 900x750x350/3, 4 police, fixace ke zdi</t>
  </si>
  <si>
    <t>128</t>
  </si>
  <si>
    <t>Korková tabule s hliníkovým rámem 200 x 120 cm pro schémata, osazení</t>
  </si>
  <si>
    <t>DOPLNĚNÍ ROZVADĚČE RH</t>
  </si>
  <si>
    <t>129</t>
  </si>
  <si>
    <t>Vývodka kabelová Pg 13,5, světle šedá</t>
  </si>
  <si>
    <t>130</t>
  </si>
  <si>
    <t>131</t>
  </si>
  <si>
    <t>132</t>
  </si>
  <si>
    <t>STI 380V 1P  8,5x31,5  Pojistkový odpojovač, osazení a zapojení</t>
  </si>
  <si>
    <t>133</t>
  </si>
  <si>
    <t>STI 500V 3P  10,3x38  Pojistkový odpojovač, osazení a zapojení</t>
  </si>
  <si>
    <t>134</t>
  </si>
  <si>
    <t>Pojistka 1A/gG, 8,5x31,5</t>
  </si>
  <si>
    <t>135</t>
  </si>
  <si>
    <t>bateriový modul 24V, 54446, náhrada stávajících v RH, kontrola stavu původních</t>
  </si>
  <si>
    <t>136</t>
  </si>
  <si>
    <t>Práce a úpravy v rozvaděči dle popisu na výkresech</t>
  </si>
  <si>
    <t>KABELÁŽ</t>
  </si>
  <si>
    <t>137</t>
  </si>
  <si>
    <t>CYSY 3Gx2,5 (H05VV-F), pevně</t>
  </si>
  <si>
    <t>138</t>
  </si>
  <si>
    <t>dutinky pro 2,5 mm²</t>
  </si>
  <si>
    <t>139</t>
  </si>
  <si>
    <t>CYA (H07V-K) 16  mm² , černá, modrá, zž; zatažení</t>
  </si>
  <si>
    <t>140</t>
  </si>
  <si>
    <t>Prop. kabel CYSY 3Gx2,5 (H05VV-F) s konektorem IEC 320 C14, UPS - zástrčka 4m</t>
  </si>
  <si>
    <t>141</t>
  </si>
  <si>
    <t>Prop. kabel CYSY 3Gx2,5 (H05VV-F) s konektorem IEC 320 C14, UPS - RVO3 5m</t>
  </si>
  <si>
    <t>142</t>
  </si>
  <si>
    <t>CYKY-J 3x2.5 mm² , volně</t>
  </si>
  <si>
    <t>KABEL SILOVÝ,IZOLACE PVC BEZ VODIČE PE</t>
  </si>
  <si>
    <t>143</t>
  </si>
  <si>
    <t>CYKY-O 2x1.5 mm² , volně</t>
  </si>
  <si>
    <t>144</t>
  </si>
  <si>
    <t>145</t>
  </si>
  <si>
    <t>Trubka ohebná - S.M. Ø 20, 750N</t>
  </si>
  <si>
    <t>146</t>
  </si>
  <si>
    <t>Trubka ohebná - S.M. Ø 25, 750N</t>
  </si>
  <si>
    <t>147</t>
  </si>
  <si>
    <t>148</t>
  </si>
  <si>
    <t>Příchytky trubek Ø 20 vč. hmoždinky a vrutu</t>
  </si>
  <si>
    <t>149</t>
  </si>
  <si>
    <t>Příchytky trubek Ø 25 vč. hmoždinky a vrutu</t>
  </si>
  <si>
    <t>150</t>
  </si>
  <si>
    <t>151</t>
  </si>
  <si>
    <t>Lišta vkládací, dvojitý zámek 20x20, vč. rohů</t>
  </si>
  <si>
    <t>152</t>
  </si>
  <si>
    <t>Lišta vkládací, dvojitý zámek 40x40, vč. rohů</t>
  </si>
  <si>
    <t>POMOCNÝ A KOTVÍCÍ MATERIÁL</t>
  </si>
  <si>
    <t>153</t>
  </si>
  <si>
    <t>154</t>
  </si>
  <si>
    <t>Hmoždinka 8 vč. vrutu</t>
  </si>
  <si>
    <t>155</t>
  </si>
  <si>
    <t>Betonová kotva M8, rozpínací šroub, délka 125mm, balení po 10ks</t>
  </si>
  <si>
    <t>156</t>
  </si>
  <si>
    <t>157</t>
  </si>
  <si>
    <t>36 STAHOVACÍ PÁSEK plast</t>
  </si>
  <si>
    <t>ZÁSUVKA NN, IP54, JEDNONÁSOBNÁ</t>
  </si>
  <si>
    <t>158</t>
  </si>
  <si>
    <t>s ochranným kolíkem, s víčkem; řazení 2P+PE; b. šedá</t>
  </si>
  <si>
    <t>159</t>
  </si>
  <si>
    <t>s ochranným kolíkem, s víčkem; řazení 2P+PE; b. bílá (zálohovaný okr. UPS)</t>
  </si>
  <si>
    <t>VODIČ JEDNOŽILOVÝ, IZOLACE PVC POSPOJ.</t>
  </si>
  <si>
    <t>160</t>
  </si>
  <si>
    <t>CY6 zž (H07V-K) volně do lišty</t>
  </si>
  <si>
    <t>161</t>
  </si>
  <si>
    <t>CY4 zž (H07V-K) zatažení</t>
  </si>
  <si>
    <t>162</t>
  </si>
  <si>
    <t>do 4x4  mm²</t>
  </si>
  <si>
    <t>163</t>
  </si>
  <si>
    <t>164</t>
  </si>
  <si>
    <t>UKONČENÍ ŠŇŮRY</t>
  </si>
  <si>
    <t>165</t>
  </si>
  <si>
    <t>do 3x4   mm²</t>
  </si>
  <si>
    <t>UKONČENÍ  VODIČŮ V ROZVADĚČÍCH</t>
  </si>
  <si>
    <t>166</t>
  </si>
  <si>
    <t xml:space="preserve"> Do   2,5 mm²</t>
  </si>
  <si>
    <t>167</t>
  </si>
  <si>
    <t xml:space="preserve"> Do   6   mm²</t>
  </si>
  <si>
    <t>168</t>
  </si>
  <si>
    <t xml:space="preserve"> Do  16   mm²</t>
  </si>
  <si>
    <t>169</t>
  </si>
  <si>
    <t>Do  6 mm²</t>
  </si>
  <si>
    <t>UTĚSŇOVACÍ HMOTY, IZOLAČNÍ MATERIÁLY</t>
  </si>
  <si>
    <t>170</t>
  </si>
  <si>
    <t>Silikonový tmel, kartuš 330ml</t>
  </si>
  <si>
    <t>171</t>
  </si>
  <si>
    <t>Montážní pěna, kartuš 750 ml</t>
  </si>
  <si>
    <t>ZHOTOVENÍ OTVORU DO ŽELEZOBETONOVÉ STĚNY VRTÁNÍM</t>
  </si>
  <si>
    <t>172</t>
  </si>
  <si>
    <t xml:space="preserve"> Do Ø 30</t>
  </si>
  <si>
    <t>173</t>
  </si>
  <si>
    <t xml:space="preserve"> Do Ø 40</t>
  </si>
  <si>
    <t>ÚPRAVA VĚTRACÍHO OTVORU S ŽALUZIEMI PRO VÝVOD CHRÁNIČEK</t>
  </si>
  <si>
    <t>174</t>
  </si>
  <si>
    <t>Otvor 0,7x 0,2 žaluzie demont., utěsnit XPS, zapěnit, stěrka, zákryt plechem</t>
  </si>
  <si>
    <t>ATYPICKÝ ZÁKRYT PRO CHRÁNIČKY NA STĚNĚ TRAFOSTANICE</t>
  </si>
  <si>
    <t>175</t>
  </si>
  <si>
    <t>žárový zinek, tl. 2 mm, délka 4,5 m, rozvinutá šířka cca 0,6m</t>
  </si>
  <si>
    <t>176</t>
  </si>
  <si>
    <t>plech pro zákryt části utěsněného větracího otvoru</t>
  </si>
  <si>
    <t>177</t>
  </si>
  <si>
    <t>Betonová kotva M8, rozpínací šroub, délka 125mm, bal. 10ks</t>
  </si>
  <si>
    <t>178</t>
  </si>
  <si>
    <t>SANACE, OČIŠTĚNÍ FASÁDY TRAFOSTANICE ZE TŘÍ STRAN</t>
  </si>
  <si>
    <t>179</t>
  </si>
  <si>
    <t>2x štítová zeď, 1x čelní stěna včetně tří dveří vstupu do VN části</t>
  </si>
  <si>
    <t>NÁTĚR ZDÍ A ZÁKRYTU, OBDOBNĚ JAKO U VSTUPU DO ROZVODNY</t>
  </si>
  <si>
    <t>180</t>
  </si>
  <si>
    <t>Motivy se vztahem k MENDELU, ... do 94m², 50ks kartuš barvy 400ml, návrh</t>
  </si>
  <si>
    <t>181</t>
  </si>
  <si>
    <t>Realizace návrhu odsouhlaseného projektantem (SO)</t>
  </si>
  <si>
    <t>LEŠENÍ LEHKÉ PRACOVNÍ VE SVAHU O VÝŠCE LEŠENOVÉ PODLAHY</t>
  </si>
  <si>
    <t>182</t>
  </si>
  <si>
    <t xml:space="preserve"> Do 3.5 m zapůjčení, postavení, demontáž</t>
  </si>
  <si>
    <t>LICENCE A ZPROVOZNĚNÍ KAMEROVÝ SYSTÉM</t>
  </si>
  <si>
    <t>183</t>
  </si>
  <si>
    <t>Licence pro kamerový systém Mendelu ATEAS Security UNLIMITED</t>
  </si>
  <si>
    <t>184</t>
  </si>
  <si>
    <t>Instalace, zap.kamery PZTS do systému Mendelu, zprovoznění</t>
  </si>
  <si>
    <t>LICENCE A ZPROVOZNĚNÍ ŘÍZENÍ OSVĚTLENÍ</t>
  </si>
  <si>
    <t>185</t>
  </si>
  <si>
    <t>Nastavení systém řízení DALI routru a ručního ovládání</t>
  </si>
  <si>
    <t>POWER MANAGER, ROZŠÍŘENÍ INSTALACE</t>
  </si>
  <si>
    <t>186</t>
  </si>
  <si>
    <t>Licence Power Manager přístroje vstup. rozsahu (web.rozhraní, watm., multim., PT)</t>
  </si>
  <si>
    <t>187</t>
  </si>
  <si>
    <t>Licence Power Manager na přístroje středního rozsahu (Micrologic H)</t>
  </si>
  <si>
    <t>188</t>
  </si>
  <si>
    <t>Práce s instalací SW Power Manager</t>
  </si>
  <si>
    <t>HODINOVE ZUCTOVACI SAZBY - SILNOPROUD</t>
  </si>
  <si>
    <t>189</t>
  </si>
  <si>
    <t>Práce spojená se sondami, vyhledání tras vnitřních i vnějších, ...</t>
  </si>
  <si>
    <t>190</t>
  </si>
  <si>
    <t>Příprava ke komplexni zkoušce</t>
  </si>
  <si>
    <t>191</t>
  </si>
  <si>
    <t>Kordinační práce s uživatelem</t>
  </si>
  <si>
    <t>HOD. ZÚČTOVACÍ SAZBY HLAVA XI - SLABOPROUD</t>
  </si>
  <si>
    <t>192</t>
  </si>
  <si>
    <t>Kompl. zkouš., výchozí revize, zkušební provoz</t>
  </si>
  <si>
    <t>PROVEDENI REVIZNICH ZKOUSEK - SILNOPROUD</t>
  </si>
  <si>
    <t>193</t>
  </si>
  <si>
    <t>Příprava před revizí</t>
  </si>
  <si>
    <t>194</t>
  </si>
  <si>
    <t>Revizni technik silnoproud</t>
  </si>
  <si>
    <t>PROJEKTY SKUTEČNÉHO PROVEDENÍ - 25 hodin</t>
  </si>
  <si>
    <t>3x paré v papírové podobě, 2x digitální - formát AutoCAD-dwg na CD</t>
  </si>
  <si>
    <t>cena je součástí vedlejších a ostatních nákladů (VRN)</t>
  </si>
  <si>
    <t>Trafostanice T3 - společná instalace - celkem</t>
  </si>
  <si>
    <t>195</t>
  </si>
  <si>
    <t>Podružný materiál 5%</t>
  </si>
  <si>
    <t>Elektromontáže - celkem</t>
  </si>
  <si>
    <t>VYTÝČENÍ TRATI</t>
  </si>
  <si>
    <t>196</t>
  </si>
  <si>
    <t xml:space="preserve"> Kabelové vedení ve volném terénu, vykolíkování</t>
  </si>
  <si>
    <t>km</t>
  </si>
  <si>
    <t>SEJMUTÍ DRNU</t>
  </si>
  <si>
    <t>197</t>
  </si>
  <si>
    <t xml:space="preserve"> Nářez drnu,naložení,odvoz</t>
  </si>
  <si>
    <t>ODSTRANĚNÍ DŘEVITÉHO POROSTU, VĚTVÍ</t>
  </si>
  <si>
    <t>198</t>
  </si>
  <si>
    <t xml:space="preserve"> Porost měkký, středně hustý</t>
  </si>
  <si>
    <t>VÝKOP JÁMY PRO BETONOVÝ ZÁKLAD A JINÉ ZAŘÍZENÍ</t>
  </si>
  <si>
    <t>199</t>
  </si>
  <si>
    <t xml:space="preserve"> Zemina třídy 3-4,ručně</t>
  </si>
  <si>
    <t>JÁMA PRO STOŽÁRY OSVĚTLENÍ</t>
  </si>
  <si>
    <t>200</t>
  </si>
  <si>
    <t xml:space="preserve"> Zemina třídy 4,ručně</t>
  </si>
  <si>
    <t>VYSEKANÍ RÝH V BETONOVÉ DLAŽBĚ HLOUBKA 70mm</t>
  </si>
  <si>
    <t>201</t>
  </si>
  <si>
    <t xml:space="preserve"> Sire 300 mm</t>
  </si>
  <si>
    <t>ZÁKLAD Z PROSTÉHO BETONU</t>
  </si>
  <si>
    <t>202</t>
  </si>
  <si>
    <t xml:space="preserve"> Do rostlé zeminy bez bednění</t>
  </si>
  <si>
    <t>203</t>
  </si>
  <si>
    <t xml:space="preserve"> Do bednění 2,2m x 0,3m x 5</t>
  </si>
  <si>
    <t>ZÁHOZ JÁMY,UPĚCHOVÁNÍ,ÚPRAVA POVRCHU</t>
  </si>
  <si>
    <t>204</t>
  </si>
  <si>
    <t xml:space="preserve"> V zemine třídy 3-4</t>
  </si>
  <si>
    <t>ODVOZ ZEMINY NA MÍSTĚ STAVBY</t>
  </si>
  <si>
    <t>205</t>
  </si>
  <si>
    <t xml:space="preserve"> Naložení,rozhoz,úprava povrchu</t>
  </si>
  <si>
    <t>HLOUBENÍ KABELOVÉ RÝHY</t>
  </si>
  <si>
    <t>206</t>
  </si>
  <si>
    <t xml:space="preserve"> Zemina třídy 4, šíře 550mm,hloubka 800mm</t>
  </si>
  <si>
    <t>207</t>
  </si>
  <si>
    <t xml:space="preserve"> Zemina třídy 4, šíře 550mm,hloubka 1100mm</t>
  </si>
  <si>
    <t>ZŘÍZENÍ KABELOVÉHO LOŽE</t>
  </si>
  <si>
    <t>208</t>
  </si>
  <si>
    <t xml:space="preserve"> Z kopaného písku, bez zakrytí, šíře do 65cm,tloušťka 10cm</t>
  </si>
  <si>
    <t>209</t>
  </si>
  <si>
    <t>Kopaný písek na vyrovnávací podsyp</t>
  </si>
  <si>
    <t>FOLIE VÝSTRAŽNÁ Z PVC</t>
  </si>
  <si>
    <t>210</t>
  </si>
  <si>
    <t>Šířky 33cm</t>
  </si>
  <si>
    <t>ZÁHOZ KABELOVÉ RÝHY</t>
  </si>
  <si>
    <t>211</t>
  </si>
  <si>
    <t xml:space="preserve"> Zemina třídy 4, šíře 550mm,hloubka 600mm</t>
  </si>
  <si>
    <t>212</t>
  </si>
  <si>
    <t xml:space="preserve"> Zemina třídy 4, šíře 550mm,hloubka 900mm</t>
  </si>
  <si>
    <t>ODVOZ ZEMINY</t>
  </si>
  <si>
    <t>213</t>
  </si>
  <si>
    <t xml:space="preserve"> Do vzdálenosti 20 km, likvidace, netříděný odpad</t>
  </si>
  <si>
    <t>ÚPRAVA POVRCHU</t>
  </si>
  <si>
    <t>214</t>
  </si>
  <si>
    <t xml:space="preserve"> Položeni drnu</t>
  </si>
  <si>
    <t>215</t>
  </si>
  <si>
    <t xml:space="preserve"> Osetí povrchu travou</t>
  </si>
  <si>
    <t>216</t>
  </si>
  <si>
    <t xml:space="preserve"> Provizorní úprava terénu v zemina třídy 4</t>
  </si>
  <si>
    <t>ZEMNÍ ZNAČKY PRO KAB.VEDENÍ</t>
  </si>
  <si>
    <t>217</t>
  </si>
  <si>
    <t xml:space="preserve"> Kabelový označník</t>
  </si>
  <si>
    <t>Zemní práce - celkem</t>
  </si>
  <si>
    <t>Technická specifikace - switch a vložné moduly</t>
  </si>
  <si>
    <t>ÚČASTNÍK VŘ VYPLNÍ VŠECHNA ORANŽOVÁ POLE</t>
  </si>
  <si>
    <t>SPOLEČNÉ POŽADAVKY</t>
  </si>
  <si>
    <t>SPLNĚNÍ PARAMETRŮ 
(ANO/NE)</t>
  </si>
  <si>
    <t>U nabízeného zboží musí být v databázi výrobce zadavatel veden jako první majitel a uživatel zboží. Dodavatel je povinen, pokud ho o to zadavatel požádá, doložit oficiální písemné potvrzení lokálního zastoupení výrobce o všech dodávaných zařízeních, že jsou určena pro evropský trh a zadavatele, včetně uvedení sériových čísel všech dodávaných zařízení.</t>
  </si>
  <si>
    <t>Software i hardware musí být dodán zcela nový, plně funkční, nikdy předtím nepoužívaný, nerozbalený a kompletní (včetně příslušenství).</t>
  </si>
  <si>
    <t>Dodávka musí obsahovat veškeré potřebné licence pro splnění požadovaných vlastností a parametrů.</t>
  </si>
  <si>
    <t>Na nabízené zboží platí plná záruka.</t>
  </si>
  <si>
    <t>Všechna nabízená zařízení musí mezi sebou plně kompatibilní.</t>
  </si>
  <si>
    <t>Dodavatel je povinen zajistit zadavateli přistup k dokumentaci výrobce zařízení a znalostní bázi, kterou výrobce v rámci své podpory poskytuje.</t>
  </si>
  <si>
    <t>Dodavatel poskytne zadavateli po dobu trvání podpory všechny relevantní softwarová vydání a verze software nabízené výrobcem tak, aby dodané řešení vyhovovalo zadání zadavatele a 
fungovalo bez závad. Dodavatel se zároveň zavazuje informovat zadavatele o nových verzích software a funkčnostech, které mohou rozšiřovat dodané řešení způsobem, který zadavatel shledá ve shodě s potřebami dalšího rozvoje dodaného řešení. Dodavatel se dále zavazuje získat potřebné softwarové produkty legálním způsobem za podmínek stanovených výrobcem zařízení.</t>
  </si>
  <si>
    <t>Maximální cena za tuto dodávku činí celkem  100 000 Kč bez DPH.</t>
  </si>
  <si>
    <t>NÁZEV</t>
  </si>
  <si>
    <t>POČET
KUSŮ</t>
  </si>
  <si>
    <t>POŽADOVANÉ PARAMETRY</t>
  </si>
  <si>
    <t>KONKRÉTNÍ PARAMETRY NABÍZENÉHO ZAŘÍZENÍ</t>
  </si>
  <si>
    <t>NABÍZENÉ ZAŘÍZENÍ</t>
  </si>
  <si>
    <t>CENA ZA KUS 
(KČ bez DPH)</t>
  </si>
  <si>
    <t>CENA CELKEM 
(KČ bez DPH)</t>
  </si>
  <si>
    <t>FUNKCIONALITA / VLASTNOST</t>
  </si>
  <si>
    <t>MINIMÁLNÍ POŽADOVANÁ HODNOTA</t>
  </si>
  <si>
    <t>(VÝROBCE A PŘESNÝ TYP)</t>
  </si>
  <si>
    <t>Přepínač s  PoE -
 48 portů</t>
  </si>
  <si>
    <t>Typ:</t>
  </si>
  <si>
    <t>L2 switch</t>
  </si>
  <si>
    <t xml:space="preserve">Velikost: </t>
  </si>
  <si>
    <t>1U do 19“ racku</t>
  </si>
  <si>
    <t>Porty:</t>
  </si>
  <si>
    <t>min. 48 RJ-45 portů s rychlostmi 10/100/1000 Mbit/s s napájením a 2 SFP/SFP+ 1G/10G porty</t>
  </si>
  <si>
    <t>Datový tok:</t>
  </si>
  <si>
    <t>min. 120 milionů paketů/s</t>
  </si>
  <si>
    <t>Minimální propustnost přepínacího subsystému:</t>
  </si>
  <si>
    <t>min. 200 Gbit/s</t>
  </si>
  <si>
    <t>Velikost tabulky MAC adres:</t>
  </si>
  <si>
    <t>min. 15000</t>
  </si>
  <si>
    <t xml:space="preserve">Dostupný PoE příkon: </t>
  </si>
  <si>
    <t>min. 740 W celkem</t>
  </si>
  <si>
    <t>Počet najednou fungujících PoE (IEEE 802.3af) portů:</t>
  </si>
  <si>
    <t>min. 48</t>
  </si>
  <si>
    <t>Počet najednou fungujících PoE+ (IEEE 802.3at) portů:</t>
  </si>
  <si>
    <t>min. 24</t>
  </si>
  <si>
    <t>Možnost připojit externí redundantní napájecí zdroj:</t>
  </si>
  <si>
    <t>ano</t>
  </si>
  <si>
    <t>Možnost stohování:</t>
  </si>
  <si>
    <t>ano (lze i pomocí přídavného modulu)</t>
  </si>
  <si>
    <t>Vzájemné stohování všech modelů 10/100 s 10/100/1000 s 1Gbit/s 
uplinky s 10Gbit/s uplinky:</t>
  </si>
  <si>
    <t>Automatická kontrola a sjednocení verze software přepínačů ve stohu:</t>
  </si>
  <si>
    <t>Seskupení portů (IEEE 802.3ad) mezi různými prvky stohu:</t>
  </si>
  <si>
    <t>Kterýkoli prvek ve stohu může být řídícím prvkem stohu 
(1:N redundance):</t>
  </si>
  <si>
    <t>Podporované protokoly IEEE 802.3-2005 a IEEE 802.3ad:</t>
  </si>
  <si>
    <t>Podporované protokoly IEEE 802.1D, IEEE 802.1Q:</t>
  </si>
  <si>
    <t>Počet aktivních VLAN:</t>
  </si>
  <si>
    <t>min. 1000</t>
  </si>
  <si>
    <t>IEEE 802.1X - Port Based Network Access Control:</t>
  </si>
  <si>
    <t>IEEE 802.1s - multiple spanning trees:</t>
  </si>
  <si>
    <t>IEEE 802.1w - Rapid Tree Spanning Protocol:</t>
  </si>
  <si>
    <t>Per VLAN rapid spanning tree (PVRST+) nebo ekvivalentní:</t>
  </si>
  <si>
    <t>Detekce sousedního zařízení (např. CDP, LLDP):</t>
  </si>
  <si>
    <t>Detekce parametrů protilehlého zařízení (např. LLDP-MED):</t>
  </si>
  <si>
    <t>Detekce jednosměrnosti optické linky (např. UDLD):</t>
  </si>
  <si>
    <t>STP root guard a STP loop guard:</t>
  </si>
  <si>
    <t>Multicast/broadcast storm control - hardwarové omezení poměru 
unicast/multicast rámců na portu v procentech:</t>
  </si>
  <si>
    <t>Podpora QoS:</t>
  </si>
  <si>
    <t>DHCP relay:</t>
  </si>
  <si>
    <t>Certifikace IPv6 ready logo – Phase II:</t>
  </si>
  <si>
    <t>IPv6 ACL:</t>
  </si>
  <si>
    <t>IPv6 QoS:</t>
  </si>
  <si>
    <t>IPv6 služby (DNS, Telnet, SSH, Syslog, ICMP, SNMP):</t>
  </si>
  <si>
    <t>RADIUS, TACACS+ over IPv6:</t>
  </si>
  <si>
    <t>IPv6 Port ACL:</t>
  </si>
  <si>
    <t>IPv6 First Hop Security RA guard:</t>
  </si>
  <si>
    <t>IPv6 First Hop Security DHCPv6 guard:</t>
  </si>
  <si>
    <t>IPv6 First Hop Security IPv6 Binding Integrity Guard:</t>
  </si>
  <si>
    <t>Statické směrování:</t>
  </si>
  <si>
    <t>IGMPv2 snooping a IGMPv3 snooping:</t>
  </si>
  <si>
    <t>IPv6 MLDv1 &amp; v2 snooping:</t>
  </si>
  <si>
    <t>ACL na rozhraní IN/OUT:</t>
  </si>
  <si>
    <t>ACL pro IP,  ACL pro ethernetové rámce a IPv6 ACL:</t>
  </si>
  <si>
    <t>Možnost definovat povolené MAC adresy na portu:</t>
  </si>
  <si>
    <t>Možnost definovat maximální počet MAC adres na portu:</t>
  </si>
  <si>
    <t>DHCP snooping:</t>
  </si>
  <si>
    <t>Dynamic ARP inspection (DAI):</t>
  </si>
  <si>
    <t>Verifikace mapování IP-MAC (např. IP source guard):</t>
  </si>
  <si>
    <t>Ochrana centrálního procesoru (control plane) před útoky typu DoS:</t>
  </si>
  <si>
    <t>IEEE 802.1x autentizace i autorizace více koncových zařízení na jednom 
portu:</t>
  </si>
  <si>
    <t>Konfigurovatelná kombinace pořadí postupného ověřování zařízení na 
portu (IEEE 802.1x, MAC adresou, webovou autentizací):</t>
  </si>
  <si>
    <t>Ověřování dle IEEE 802.1x volitelně, lze i bez omezování přístupu:</t>
  </si>
  <si>
    <t>Podpora kontroly autenticity operačního systému switche, podpora 
kontroly integrity operačního systému switche při bootování kontrolou 
digitálního podpisu. Nutné pro ověření, že operační systém switche 
nikdo před či při bootování nikdo nemodifikoval.:</t>
  </si>
  <si>
    <t>Ochrana proti nahrání modifikovaného software do zařízení 
prostřednictvím image signing a funkce secure boot, která ověřuje 
autentičnost a integritu jak bootloaderu, tak i samotného operačního 
systému zařízení prostřednictvím interních HW prostředků:</t>
  </si>
  <si>
    <t>CLI rozhraní:</t>
  </si>
  <si>
    <t>SSHv2 a SSHv2 over IPv6 management:</t>
  </si>
  <si>
    <t>Možnost omezení přístupu k managementu (SSH, SNMP) pomocí ACL:</t>
  </si>
  <si>
    <t>Podpora SNMPv2 a v3:</t>
  </si>
  <si>
    <t>Konzolová linka:</t>
  </si>
  <si>
    <t>min. USB a sériová</t>
  </si>
  <si>
    <t>NTP klient:</t>
  </si>
  <si>
    <t>DNS klient:</t>
  </si>
  <si>
    <t>Podpora NetFlow v9 (nebo IPFIX RFC 3917, RFC 3955):</t>
  </si>
  <si>
    <t>Sběr dat pro NetFlow nebo IPFIX export z každého portu přepínače:</t>
  </si>
  <si>
    <t>Detailní flexibilní definice flow dle L2, L3 i L4 parametrů:</t>
  </si>
  <si>
    <t>Statistiky určovány z každého paketu daného flow:</t>
  </si>
  <si>
    <t>Sběr a export TCP příznaků pro monitoring bezpečnostních hrozeb:</t>
  </si>
  <si>
    <t>RADIUS klient pro AAA:</t>
  </si>
  <si>
    <t>TACACS+ klient:</t>
  </si>
  <si>
    <t>Port mirroring (SPAN):</t>
  </si>
  <si>
    <t>Port mirroring 1 -&gt; 1 či N -&gt; 1:</t>
  </si>
  <si>
    <t>Port mirroring ACL (zrcadlí pouze definované toky):</t>
  </si>
  <si>
    <t>Vzdálený port mirroring (RSPAN):</t>
  </si>
  <si>
    <t>Syslog:</t>
  </si>
  <si>
    <t>Měření zakončení a délky metalického kabelu (TDR):</t>
  </si>
  <si>
    <t>Přepínač obsahuje traceroute utilitu operující na linkové vrstvě:</t>
  </si>
  <si>
    <t>Záruka:</t>
  </si>
  <si>
    <t>Doživotní záruka dle podmínek výrobce zařízení.</t>
  </si>
  <si>
    <t>CELKOVÁ CENA V KČ BEZ DPH</t>
  </si>
  <si>
    <t xml:space="preserve">PŘÍLOHA Č. 1 TECHNICKÉ ZPRÁVY - KNIHA VÝROBKŮ </t>
  </si>
  <si>
    <t>"Mendelova univerzita v Brně, parkoviště ul. Drobného"</t>
  </si>
  <si>
    <t xml:space="preserve">Účastník výběrového řízení doplní knihu výrobků o navrhovaného výrobce a typ pro posouzení shody s požadovaným standardem – designem, technickým provedením, vlastnostmi a parametry daného výrobku. </t>
  </si>
  <si>
    <r>
      <t xml:space="preserve">NAVRHOVANÝ VÝROBCE A TYP
</t>
    </r>
    <r>
      <rPr>
        <sz val="10"/>
        <rFont val="Arial CE"/>
        <charset val="238"/>
      </rPr>
      <t>(VYPLŇUJÍ SE ORANŽOVĚ PODBARVENÉ BUŇKY)</t>
    </r>
  </si>
  <si>
    <t>STOŽÁR PRO SVÍTIDLA VENKOVNÍHO OSVĚTLENÍ A KAMERY</t>
  </si>
  <si>
    <t>Ocelový stožár bezpaticový dvoustupňový</t>
  </si>
  <si>
    <t>Ocel v souladu s normou EN 40-5</t>
  </si>
  <si>
    <t>Žárový zinek dle ČSN EN ISO 1461</t>
  </si>
  <si>
    <t>Rozměry:</t>
  </si>
  <si>
    <t>H – jmenovitá výška – 5 m</t>
  </si>
  <si>
    <t>Hc – celková délka – 5,8 m</t>
  </si>
  <si>
    <t>E – vetknutí do země- 0,8 m</t>
  </si>
  <si>
    <t>D1 – dolní průměr – 108 mm</t>
  </si>
  <si>
    <t>D2 – horní průměr – 60mm</t>
  </si>
  <si>
    <t>Vrcholový tah – 410 N</t>
  </si>
  <si>
    <t>Hmotnost – 39 kg</t>
  </si>
  <si>
    <r>
      <t>Plocha – 1,55 m</t>
    </r>
    <r>
      <rPr>
        <vertAlign val="superscript"/>
        <sz val="11"/>
        <color theme="1"/>
        <rFont val="Arial"/>
        <family val="2"/>
        <charset val="238"/>
      </rPr>
      <t>2</t>
    </r>
  </si>
  <si>
    <t>SVÍTIDLO A1</t>
  </si>
  <si>
    <t>Svítidlo uliční LED</t>
  </si>
  <si>
    <t>44W, 3000° K</t>
  </si>
  <si>
    <t>Max. příkon 47W</t>
  </si>
  <si>
    <t>4600 lm (105 lm/W)</t>
  </si>
  <si>
    <t>CRI (Ra) 70+</t>
  </si>
  <si>
    <t>Optika s nízkou úrovní odlesků</t>
  </si>
  <si>
    <t>IP67, IK09</t>
  </si>
  <si>
    <t>Elektronický předřadník DALI</t>
  </si>
  <si>
    <t>Těleso: hliníkový odlitek</t>
  </si>
  <si>
    <t>Kryt: polykarbonát</t>
  </si>
  <si>
    <t>Rám: ocelový plech</t>
  </si>
  <si>
    <t>Sklopný držák: hliníkový odlitek (možnost natáčení +40° - 55°)</t>
  </si>
  <si>
    <t>Povrchová úprava: šedá RAL 9006</t>
  </si>
  <si>
    <t>Servisní životnost: 100.000 hodin / L90 / B10 (při 25°C)</t>
  </si>
  <si>
    <t>Pro teplotu okolí: -40° až +50°C</t>
  </si>
  <si>
    <t>Hmotnost cca 9,4 kg</t>
  </si>
  <si>
    <t>Možnost objednání volitelné vyzařovací charakteristiky</t>
  </si>
  <si>
    <t>Vyzařovací charakteristika LO1:</t>
  </si>
  <si>
    <t>SVÍTIDLO A2</t>
  </si>
  <si>
    <t>Shodné se svítidlem A1, kromě vyzařovací charakteristiky</t>
  </si>
  <si>
    <t>Vyzařovací charakteristika LO4:</t>
  </si>
  <si>
    <t>KAMERA TYP 1 (K1 AŽ K3)</t>
  </si>
  <si>
    <t>Plně kompatibilní s kamerovým systémem ATEAS Security, dodání včetně licence.</t>
  </si>
  <si>
    <t>Obrazový senzor: 1/1.8″ Progressive Scan CMOS</t>
  </si>
  <si>
    <t>Min. osvětlení: barva 0,002 Lux @ (F1,2, AGC ON), 0,005 Lux @ (F1,8, AGC ON), 0 Lux s IR</t>
  </si>
  <si>
    <t>Rychlost závěrky: 1 s až 1/100.000 s</t>
  </si>
  <si>
    <t>Den &amp; Noc: IR Cut Filter</t>
  </si>
  <si>
    <t>WDR (Wide Dynamic Range): 140 dB</t>
  </si>
  <si>
    <t>Úhel natočení: panorama 0° až 355°, svisle 0° až 90°, rotace 0° až 360°</t>
  </si>
  <si>
    <t>Zoom: motorický pohon</t>
  </si>
  <si>
    <t>Ohnisková vzdálenost: 2,8 až 12mm</t>
  </si>
  <si>
    <t>Clona: F1,2 až F2,5</t>
  </si>
  <si>
    <t>Ostření: auto, polo-auto, ruční</t>
  </si>
  <si>
    <t>Zorný úhel: horizontálně 109,2° až 38,9°, vertikálně 56,2° až 21,9°, diagonálně 134,5° až 45°</t>
  </si>
  <si>
    <t>IR rozsah: až do 50 m</t>
  </si>
  <si>
    <t>Vlnová délka: 850 nm</t>
  </si>
  <si>
    <t>Max. rozlišení videa: 2560 × 1440</t>
  </si>
  <si>
    <t>Video stream: 5 definovaných streamů a až 5 uživatelských streamů</t>
  </si>
  <si>
    <t>Video komprese: hlavní stream H.265/H.264/H.265+/H.264+, ostatní H.265/H.264/MJPEG</t>
  </si>
  <si>
    <t>Datový tok videa: 32 Kbps až 16 Mbps</t>
  </si>
  <si>
    <t>Audio komprese: G.711/G.722.1/G.726/MP2L2/PCM</t>
  </si>
  <si>
    <t>Datový tok audia 64Kbps(G.711)/16Kbps(G.722.1)/16Kbps(G.726)/32-192Kbps(MP2L2)/32Kbps(PCM)</t>
  </si>
  <si>
    <t>Filtrování šumu: ano</t>
  </si>
  <si>
    <t>Vzorkovací frekvence audia: 8 kHz/16 kHz/32 kHz/44.1 kHz/48 kHz</t>
  </si>
  <si>
    <t>Inteligentní funkce:</t>
  </si>
  <si>
    <t>Detekce pohybu,</t>
  </si>
  <si>
    <t>Poplach při neoprávněné manipulaci s videem,</t>
  </si>
  <si>
    <t>Výjimka (odpojení od sítě, konflikt IP adres, nelegální přihlášení, plný HDD, chyba HDD)</t>
  </si>
  <si>
    <t>Detekce narušení, detekce vstupu do oblasti, detekce výstupu z oblasti, detekce zavazadel bez dozoru, detekce odstranění objektu, detekce obličejů a nahrání snímku</t>
  </si>
  <si>
    <t>Detekce změny scény, detekce zvukových výjimek, detekce rozostření</t>
  </si>
  <si>
    <t>Metoda propojení: upload na FTP/NAS/paměťovou kartu, oznámení dohledovému centru, poslat email, oznámení po spuštění alarmu, spuštění záznamu</t>
  </si>
  <si>
    <t>Zájmové oblasti: 4 fixní oblasti a dynamická detekce obličeje</t>
  </si>
  <si>
    <t>Přizpůsobení obrazu: BLC, HLC, Defog, EIS, korekce zkreslení, 3D DNR</t>
  </si>
  <si>
    <t>Nastavení obrazu: režim otáčení, sytost, jas, kontrast, ostrost, AGC a vyvážení bílé lze nastavit pomocí klientského softwaru nebo webového prohlížeče.</t>
  </si>
  <si>
    <t>Cílový střih: ano</t>
  </si>
  <si>
    <t>Přepnutí den / noc: auto/plán/den/noc/spustit při alarmu</t>
  </si>
  <si>
    <t>Ukládání po síti: microSD/SDHC/SDXC karta (256 G), NAS (NFS, SMB/CIFS), ANR</t>
  </si>
  <si>
    <t>Podpora kódování karty a detekce její bezchybnosti</t>
  </si>
  <si>
    <t>Síťové protokoly: TCP/IP, ICMP, HTTP, HTTPS, FTP, DHCP, DNS, DDNS, RTP, RTSP, RTCP, PPPoE, NTP, UPnP, SMTP, SNMP, IGMP, 802.1X, QoS, IPv6, UDP, Bonjour, SSL/TLS</t>
  </si>
  <si>
    <t>API: ONVIF (PROFILE S, PROFILE G), ISAPI, SDK</t>
  </si>
  <si>
    <t>Bezpečnost: ochrana heslem, komplikované heslo, kódování HTTPS, 802.1X ověření (EAP-TLS, EAP-LEAP, EAP-MD5), vodoznak, filtrování IP adresy, základní a rozšíření ověření pro HTTP/HTTPS, WSSE rozšíření ověření pro ONVIF, RTP/RTSP přes HTTPS, nastavení časového limitu ovládání, protokol bezpečnostního auditu, TLS 1.2</t>
  </si>
  <si>
    <t>Současné živé zobrazení: až 20 kanálů</t>
  </si>
  <si>
    <t>Až 32 uživatelů, 3 úrovně: Administrátor, Operátor a Uživatel</t>
  </si>
  <si>
    <t>Web prohlížeč: plug-in live view: IE8+, Chrome 41.0-44, Firefox 30.0-51, Safari 8.0-11</t>
  </si>
  <si>
    <t>Komunikační rozhraní:</t>
  </si>
  <si>
    <t>1x RJ45 10M/100M/1000M, RS-485 (half duplex, Pelco-P, Pelco-D, self-adaptive)</t>
  </si>
  <si>
    <t>Audio: 1x vstup (line in), 1 výstup (line out), 3.5 mm konektor, mono</t>
  </si>
  <si>
    <t>Alarm: 2x vstup, 2x výstup (24 VAC/VDC, 1 A max.)</t>
  </si>
  <si>
    <t>Video výstup: 1Vp-p composite (75 Ω/CVBS), jen pro nastavení</t>
  </si>
  <si>
    <t>Napájení: 12 VDC, max. 200mA</t>
  </si>
  <si>
    <t>Druh rozhraní: pigtail style</t>
  </si>
  <si>
    <t>Jazyk webového klienta: 32 jazyků včetně češtiny</t>
  </si>
  <si>
    <t>Vestavěná otevřená platforma: podpora instalace a spuštění až 4 dalších aplikací</t>
  </si>
  <si>
    <t>Provozní podmínky: -40 °C až 65 °C, vlhkost až 95%</t>
  </si>
  <si>
    <t>Napájecí zdroj: 12 VDC ± 20%, třížilová svorkovnice, ochrana proti přepólování, PoE (802.3at, class 4)</t>
  </si>
  <si>
    <t>Spotřeba energie a proudu: max. 1,13 A, max. 18 W PoE</t>
  </si>
  <si>
    <t>Vyhřívání: ano</t>
  </si>
  <si>
    <t>Materiál: kov</t>
  </si>
  <si>
    <t>Rozměry kamery přibližně: ø144 x 347 mm</t>
  </si>
  <si>
    <t>Váha kamery přibližně: 1.85 kg</t>
  </si>
  <si>
    <t>KAMERA TYP 2 (K4 AŽ K7)</t>
  </si>
  <si>
    <t>Obrazový senzor: 1/2.9″ Progressive Scan RGB CMOS</t>
  </si>
  <si>
    <t>Ohnisková vzdálenost: 2,8 až 8,5 mm</t>
  </si>
  <si>
    <t>Clona: F1,2</t>
  </si>
  <si>
    <t>Zorný úhel: horizontálně 104° až 36°, vertikálně 55° až 20°</t>
  </si>
  <si>
    <t>Varifokální, dálkové ostření a zoom, ovládání P-Iris, IR korekce</t>
  </si>
  <si>
    <t>Den &amp; Noc: automatický IR-cut filter</t>
  </si>
  <si>
    <t>Min. osvětlení: barva 0,15 lux na 50 IRE, č/b 0,03 lux na 50 IRE, 0 lux s IR</t>
  </si>
  <si>
    <t>Rychlost závěrky: 2 s až 1/62.500 s</t>
  </si>
  <si>
    <t>Paměť: 1024 MB RAM, 512 MB Flash</t>
  </si>
  <si>
    <t>Max. rozlišení videa: 3072 x 1728, 25/30 fps (50/60 Hz)</t>
  </si>
  <si>
    <t>Video komprese: H.264, MJPEG</t>
  </si>
  <si>
    <t>Vícenásobný stream: až 8 individuálních zón</t>
  </si>
  <si>
    <t>WDR (Wide Dynamic Range): až 120 dB</t>
  </si>
  <si>
    <t>Nastavení obrazu: saturace, kontrast, jas, ostrost, vyvážení bílé, denní/noční práh, expoziční režim, expoziční zóny, komprese, nastavení orientace, zrcadlení obrazu, dynamické překrývání textu a obrazu, masky soukromí</t>
  </si>
  <si>
    <t>Audio komprese: 24bit LPCM, AAC-LC 8/16/32/48 kHz, G.711 PCM 8 kHz, G.726 ADPCM 8 kHz, Opus 8/16/48 kHz</t>
  </si>
  <si>
    <t>Audio vstup: externí mikrofonní nebo linkový</t>
  </si>
  <si>
    <r>
      <t>Bezpečnost v síti: ochrana heslem, filtrování IP adres, šifrování HTTPSa, IEEE 802.1X (EAP-TLS)</t>
    </r>
    <r>
      <rPr>
        <vertAlign val="superscript"/>
        <sz val="11"/>
        <color theme="1"/>
        <rFont val="Arial"/>
        <family val="2"/>
        <charset val="238"/>
      </rPr>
      <t>a</t>
    </r>
    <r>
      <rPr>
        <sz val="11"/>
        <color theme="1"/>
        <rFont val="Arial"/>
        <family val="2"/>
        <charset val="238"/>
      </rPr>
      <t xml:space="preserve"> řízení přístupu k síti, dig. autentizace, protokol o přístupu uživatelů, správa centralizovaného certifikátu, autorizovaný firmware.</t>
    </r>
  </si>
  <si>
    <t>Síťové protokoly: IPv4, IPv6 USGv6, HTTP, HTTPSa, HTTP/2, SSL/TLSa, QoS Layer 3 DiffServ, FTP, SFTP, CIFS/SMB, SMTP, Bonjour, UPnP®, SNMP v1/v2c/v3 (MIB-II), DNS, DynDNS, NTP, RTSP, RTP, SRTP, TCP, UDP, IGMPv1/v2/v3, RTCP, ICMP, DHCPv4/v6, ARP, SOCKS, SSH, LLDP, MQTT v3.1.1, Syslog</t>
  </si>
  <si>
    <t>API: ano</t>
  </si>
  <si>
    <t>Vlastnosti těla: krytí IP66/IP67, NEMA 4X, IK10, směs polykarbonátu a hliníku, barva bílá</t>
  </si>
  <si>
    <t>Napájení: PoE IEEE 802.3af/802.3at typ 1 třída 3, běžný příkon 6,7 W, max. 12,95 W</t>
  </si>
  <si>
    <t>Konektory: stíněný RJ45 10BASE-T/100BASE-TX PoE, 3,5 mm mikrofonní/linkový vstup, 4pólová svorkovnice pro 1 alarmový vstup a 1 výstup</t>
  </si>
  <si>
    <t>IR: 850 nm, dosah min. 30m</t>
  </si>
  <si>
    <t>Ukládání videa: microSD/SDHC/SDXC karta (256 G), podpora kódování karty, NAS</t>
  </si>
  <si>
    <t>Provozní podmínky: -40 °C až 60 °C, vlhkost 10% až 100%</t>
  </si>
  <si>
    <t>Rozměry kamery přibližně: ø132 x 260 mm</t>
  </si>
  <si>
    <t>Váha kamery přibližně: 1 kg</t>
  </si>
  <si>
    <t>KAMERA TYP 3 (K8)</t>
  </si>
  <si>
    <t>Obrazový senzor: 1/2.8″ Progressive Scan CMOS</t>
  </si>
  <si>
    <t>Min. osvětlení: barva 0,005 Lux @ (F1,6, AGC ON), č/b 0,001Lux @(F1,6, AGC ON), 0 Lux s IR</t>
  </si>
  <si>
    <t>Vyvážení bílé: Auto/Manual/ATW (Auto-tracking White Balance)/vnitřní/venkovní/zářivka/ sodíková výbojka</t>
  </si>
  <si>
    <t>Zisk: auto/manuál</t>
  </si>
  <si>
    <t>Rychlost závěrky: 1 s až 1/30.000 s</t>
  </si>
  <si>
    <t>Digitální zoom: 16x</t>
  </si>
  <si>
    <t>WDR (Wide Dynamic Range): 120 dB (nepodporován při full frame rate)</t>
  </si>
  <si>
    <t>Ohnisková vzdálenost: 4,8 až 120 mm, 25x optický zoom</t>
  </si>
  <si>
    <t>Zorný úhel: horizontální 55 až 2,4°, vertikální 33° až 1,4°, diagonální 61,5° až 2,8°</t>
  </si>
  <si>
    <t>Pracovní vzdálenost: 100 mm až 1500 mm</t>
  </si>
  <si>
    <t>Clona: F1,6 až F3,5</t>
  </si>
  <si>
    <t>IR rozsah: až do 150 m</t>
  </si>
  <si>
    <t>Chytré IR: ano</t>
  </si>
  <si>
    <t>PTZ</t>
  </si>
  <si>
    <t>Rozsah pohybu (otáčení): 360° nekonečný</t>
  </si>
  <si>
    <t>Rychlost otáčení: konfigurovatelná, od 0,1°/s do 120°/s</t>
  </si>
  <si>
    <t>Rozsah pohybu (náklon): od -15° do 90° (auto-flip)</t>
  </si>
  <si>
    <t>Rychlost naklápění: konfigurovatelná od 0,1°/s do 80°/s</t>
  </si>
  <si>
    <t>Proporcionální zoom: ano</t>
  </si>
  <si>
    <t>Předvolby: 300</t>
  </si>
  <si>
    <t>3D polohování: ano</t>
  </si>
  <si>
    <t>Zobrazení polohy PTZ: ano</t>
  </si>
  <si>
    <t>Naplánované úlohy: přednastavené/sken podle předlohy/průzkumný sken/auto sken/svislý sken/náhodný sken/skenování snímků/panorama/Dome reset/Dome Adjust/Aux Output</t>
  </si>
  <si>
    <t>Max. rozlišení videa: 2560 × 1440, 30 fps</t>
  </si>
  <si>
    <t>Datový tok videa: 32 Kbps až 16384 kbps</t>
  </si>
  <si>
    <t>Datový tok audia: G.711alaw/G.711ulaw 64 kbps, G.722.1/G.726 16 kbps, MP212/PCM 32 až 160 kbps</t>
  </si>
  <si>
    <t>SVC: ano</t>
  </si>
  <si>
    <t>Detekce pohybu, detekce porušení videa, výjimka</t>
  </si>
  <si>
    <t>Detekce narušení, Detekce překročení linie, Detekce vstupu do oblasti, Detekce výstupu z oblasti</t>
  </si>
  <si>
    <t>Detekce odstranění objektu, Detekce osamělého zavazadla, Výjimka zvuku, Detekce vstupu do oblasti.</t>
  </si>
  <si>
    <t>Inteligentní záznam: ANR (automatické doplnění sítě), Dual-VCA</t>
  </si>
  <si>
    <t>Automatické sledování: ano</t>
  </si>
  <si>
    <t>Ukládání záznamu: vestavěná karta microSD/SDHC/SDXC až 256 GB, NAS (NFS, SMB/CIFS), ANR</t>
  </si>
  <si>
    <t>Síťové protokoly: IPv4/IPv6, HTTP, HTTPS, 802.1x, Qos, FTP, SMTP, UPnP, SNMP, DNS, DDNS, NTP, RTSP, RTCP, RTP, TCP/IP, UDP, IGMP, ICMP, DHCP, PPPoE, Bonjour</t>
  </si>
  <si>
    <t>API: ONVIF (Profile S, Profile G, Profile T), ISAPI, SDK</t>
  </si>
  <si>
    <t>Bezpečnostní opatření: ověření uživatele (ID a PW), ověření hostitele (MAC adresa), šifrování HTTPS,</t>
  </si>
  <si>
    <t>řízení přístupu k síti na základě portu IEEE 802.1x, filtrování IP adres</t>
  </si>
  <si>
    <t>Webový prohlížeč: IE 8 to 11, Chrome 31.0+, Firefox 30.0+</t>
  </si>
  <si>
    <t>1x RJ45 10M/100M/1000M Hi-PoE,</t>
  </si>
  <si>
    <t>Audio: 1-k audio vstup, 2 až 2,4 V[p-p], 1 kΩ ± 10%, 1-k audio výstup, linkový, impedance 600 Ω</t>
  </si>
  <si>
    <t>Alarm: 2-k vstup / 1-k výstup</t>
  </si>
  <si>
    <t>Napájení: 24 VAC, 2,2 A, 50/60 Hz and Hi-PoE, 42,5 až 57 VDC, 1,41 A</t>
  </si>
  <si>
    <t>Provozní podmínky: -30 °C až 65 °C, vlhkost ≤ 90%</t>
  </si>
  <si>
    <t>Ochrana: IP66, ochrana před bleskem 4 kV, ochrana před přepětím a přechodným napětím</t>
  </si>
  <si>
    <t>Rozměry kamery přibližně: ø208 x 345 mm</t>
  </si>
  <si>
    <t>Váha kamery přibližně: 3,3 kg</t>
  </si>
  <si>
    <t>REDUKCE NA SLOUP PRO UPEVNĚNÍ KAMER</t>
  </si>
  <si>
    <t>Materiál: Nerezová ocel</t>
  </si>
  <si>
    <t>3 ocelové pásky (hadicové spony) pro průměr sloupu 67 - 127 mm</t>
  </si>
  <si>
    <t>Rozměry cca: 127 x 46 x 250mm</t>
  </si>
  <si>
    <t>Hmotnost cca: 1200 g</t>
  </si>
  <si>
    <t>ZÁLOŽNÍ ZDROJ UPS</t>
  </si>
  <si>
    <r>
      <t>Záložní zdroj</t>
    </r>
    <r>
      <rPr>
        <sz val="12"/>
        <color theme="1"/>
        <rFont val="Arial"/>
        <family val="2"/>
        <charset val="238"/>
      </rPr>
      <t xml:space="preserve"> </t>
    </r>
  </si>
  <si>
    <t xml:space="preserve">Doba provozu pro zátěž 200 W </t>
  </si>
  <si>
    <t>min. 45 min.</t>
  </si>
  <si>
    <t>Kapacita výstupního výkonu</t>
  </si>
  <si>
    <t>700 W / 1.0 kVA</t>
  </si>
  <si>
    <t>Jmenovité vstupní / výstupní napětí</t>
  </si>
  <si>
    <t>230V</t>
  </si>
  <si>
    <t>Technické parametry</t>
  </si>
  <si>
    <t>Výstup</t>
  </si>
  <si>
    <t>Max. nastavitelný výkon (W)</t>
  </si>
  <si>
    <t>700 W / 1.0kVA</t>
  </si>
  <si>
    <t xml:space="preserve">Výstupní napětí </t>
  </si>
  <si>
    <t>lze nastavit na 220 : 230 nebo 240 V</t>
  </si>
  <si>
    <t>Zkreslení výstupního napětí</t>
  </si>
  <si>
    <t>Menší než 5 %</t>
  </si>
  <si>
    <t>Výstupní kmitočet (synchr. se sítí)</t>
  </si>
  <si>
    <t xml:space="preserve">50/60 Hz +/- 3 Hz </t>
  </si>
  <si>
    <t>Jiná výstupní napětí</t>
  </si>
  <si>
    <t>220 V, 240 V</t>
  </si>
  <si>
    <t>Topologie</t>
  </si>
  <si>
    <t>Line interaktivní</t>
  </si>
  <si>
    <t>Typ křivky</t>
  </si>
  <si>
    <t>Sinusoida</t>
  </si>
  <si>
    <t>Doba přechodu</t>
  </si>
  <si>
    <t>6 ms typical : 10 ms maximum</t>
  </si>
  <si>
    <t>Vstup</t>
  </si>
  <si>
    <t>Kmitočet na vstupu</t>
  </si>
  <si>
    <t>50/60 Hz +/- 3 Hz Auto-snímání</t>
  </si>
  <si>
    <t>Rozsah vstup.napětí z rozvodné sítě</t>
  </si>
  <si>
    <t>151 - 302 nastavitelná, 160 - 286V</t>
  </si>
  <si>
    <t>Jiná vstupní napětí</t>
  </si>
  <si>
    <t>Baterie a doba běhu</t>
  </si>
  <si>
    <t>Typ baterie</t>
  </si>
  <si>
    <t>olověná</t>
  </si>
  <si>
    <t>Obvyklá doba nabíjení</t>
  </si>
  <si>
    <t>3 hod.</t>
  </si>
  <si>
    <t>Očekávaná životnost baterie (roky)</t>
  </si>
  <si>
    <t>Počet bateriových modulů</t>
  </si>
  <si>
    <t>Nabíjecí výkon baterie (W)</t>
  </si>
  <si>
    <t>88 W</t>
  </si>
  <si>
    <t>Komunikace a správa</t>
  </si>
  <si>
    <t>Port rozhraní (s)</t>
  </si>
  <si>
    <t>Slot pro kartu síťové správy, USB</t>
  </si>
  <si>
    <t>Ovládací panel</t>
  </si>
  <si>
    <t>Multifunkční LCD stavová a kontrolní konzola</t>
  </si>
  <si>
    <t>Zvukové upozornění</t>
  </si>
  <si>
    <t>upozornění na stav, kdy je systém napájen z baterie, zřetelné upozornění na nízkou kapacitu baterie, upozornění nepřerušovaným tónem na přetížení</t>
  </si>
  <si>
    <t>Nouzové vypínání</t>
  </si>
  <si>
    <t>Volitelné</t>
  </si>
  <si>
    <t>Přepěťová ochrana a filtrace</t>
  </si>
  <si>
    <t>Surge energy rating</t>
  </si>
  <si>
    <t>459J</t>
  </si>
  <si>
    <t>Filtrování</t>
  </si>
  <si>
    <t>Full time multi-pole noise filtering : 0.3% IEEE surge let-through, zero clamping response time, meets UL 1449</t>
  </si>
  <si>
    <t>Max. rozměry</t>
  </si>
  <si>
    <t>219 (výška) x 171 (šířka) x 439 (hloubka) mm ±10%</t>
  </si>
  <si>
    <t>Hmotnost</t>
  </si>
  <si>
    <t>kolem 20 kg</t>
  </si>
  <si>
    <t>Provozní teplota</t>
  </si>
  <si>
    <t>0 - 40 °C</t>
  </si>
  <si>
    <t>Provozní relativní vlhkost</t>
  </si>
  <si>
    <t>0 - 95 %</t>
  </si>
  <si>
    <t>Provozní nadmořská výška</t>
  </si>
  <si>
    <t>0 - 3048metrů</t>
  </si>
  <si>
    <t>Okolní teplota při uskladnění</t>
  </si>
  <si>
    <t>-15 - 45 °C</t>
  </si>
  <si>
    <t>Hlučnost 1 metr od povrchu jednotky</t>
  </si>
  <si>
    <t>max. 41 dBA</t>
  </si>
  <si>
    <t>Tepelné ztráty on-line</t>
  </si>
  <si>
    <t>max. 100 BTU/hod</t>
  </si>
  <si>
    <t xml:space="preserve">Normy, schválení </t>
  </si>
  <si>
    <t>CE, EAC, EN/IEC 62040-1, EN/IEC 62040-2, RCM, VDE</t>
  </si>
  <si>
    <t>Záruka: min. 2 roky na baterii, min. 3 roky (oprava nebo výměna, kromě baterie)</t>
  </si>
  <si>
    <t>Karta síťové správy</t>
  </si>
  <si>
    <t>Kompatibilní s UPS</t>
  </si>
  <si>
    <t>Podpora protokolu BACnet/IP - podporuje předávání informací o UPS systémům správy budov nebo jiným systémům správy třetích stran prostřednictvím protokolu BACnet/IP (certifikace BTL)</t>
  </si>
  <si>
    <t>Rozhraní příkazového řádku  - nabízí vzdálenou správu pomocí protokolů telnet a SSH.</t>
  </si>
  <si>
    <t>Zabezpečené připojení prostřednictvím protokolu HTTPS/SSL, SSH (až 2048 bitové šifrování), SNMP verze 3</t>
  </si>
  <si>
    <t>Podpora gigabitového Ethernetu</t>
  </si>
  <si>
    <t>Podpora pro IPv6</t>
  </si>
  <si>
    <t>Podpora konzolí s konektory micro-USB</t>
  </si>
  <si>
    <t>Podpora protokolu Modbus TCP</t>
  </si>
  <si>
    <t>Podpora přístupu přes webový prohlížeč až pro 8 uživatelů najednou a přes síťové rozhraní příkazového řádku až pro 3 uživatele najednou</t>
  </si>
  <si>
    <t>Podpora zabezpečeného spouštění pomocí funkcí Root of Trust pro rozšířené zabezpečení.</t>
  </si>
  <si>
    <t>Rozhraní RFC 1628 MIB</t>
  </si>
  <si>
    <t>Vzdálené aktualizace firmwaru zařízení UPS prostřednictvím rozhraní webového prohlížeče</t>
  </si>
  <si>
    <t>Kompatibilní se systémy správy organizace EMS</t>
  </si>
  <si>
    <t>Protokolování událostí</t>
  </si>
  <si>
    <t>Password security - ochrana uživatelským heslem.</t>
  </si>
  <si>
    <t xml:space="preserve">Odstavení více serverů přes síť </t>
  </si>
  <si>
    <t>Přístup více uživatelů - podporuje až čtyři přístupové úrovně ‒ správce, uživatel zařízení, uživatel pouze pro čtení a uživatel pouze pro síť ‒ s požadavkem uživatelského jména a hesla.</t>
  </si>
  <si>
    <t>MENDELOVA UNIVERZITA V BRNĚ</t>
  </si>
  <si>
    <t>celkem</t>
  </si>
  <si>
    <t>Ceník, kapitola</t>
  </si>
  <si>
    <t>Poznámka uchazeče</t>
  </si>
  <si>
    <t>Koordinační činnost</t>
  </si>
  <si>
    <t>Soubor</t>
  </si>
  <si>
    <t>Náklady spojené s případným vypracováním projektové dokumentace zařízení staveniště, zřízením přípojek energií k objektům zařízení staveniště, vybudování případných měřících odběrných míst a zřízení, případná příprava území pro objekty zařízení staveniště a vlastní vybudování objektů zařízení staveniště.</t>
  </si>
  <si>
    <t xml:space="preserve">Provoz zařízení staveniště </t>
  </si>
  <si>
    <t>Náklady na vybavení objektů zařízení staveniště , náklady na energie spotřebované dodavatelem v rámci provozu zařízení staveniště, náklady na spotřebovanou energii během výstavby, elektro, vodné stočné ,náklady na potřebný úklid v prostorách zařízení staveniště, náklady na nutnou údržbu a opravy na objektech zařízení staveniště a na přípojkách energií.</t>
  </si>
  <si>
    <t>Odstranění zařízení staveniště</t>
  </si>
  <si>
    <t>Odstranění objektů zařízení staveniště včetně přípojek energií a jejich odvoz. Položka zahrnuje i náklady na úpravu povrchů po odstranění zařízení staveniště a úklid ploch, na kterých bylo zařízení staveniště provozováno.</t>
  </si>
  <si>
    <t>Staveniště</t>
  </si>
  <si>
    <t>Náklady spojené s provozem staveniště, které vzniknou dodavateli podle podmínek smlouvy.</t>
  </si>
  <si>
    <t>Předání a převzetí staveniště</t>
  </si>
  <si>
    <t>Náklady spojené s účastí zhotovitele na předání a převzetí staveniště.</t>
  </si>
  <si>
    <t>Ochrana stávajících inženýrských sítí na staveništi</t>
  </si>
  <si>
    <t>Náklady na přezkoumání podkladů objednatele o stavu inženýrských sítí probíhajících staveništěm nebo dotčenými stavbou i mimo území staveniště, kontrola a vytýčení jejich skutečné trasy a provedení ochranných opatření pro zabezpečení stávajících inženýrských sítí.</t>
  </si>
  <si>
    <t>Vyčištění ploch, vč. naložení, odvozu a uložení materiálu na skládku, uvedení prostoru zařízení, staveniště do původního stavu, vyčištění</t>
  </si>
  <si>
    <t>Vlastní</t>
  </si>
  <si>
    <t xml:space="preserve">Bezpečnostní a hygienická opatření na staveništi </t>
  </si>
  <si>
    <t>Náklady na ochranu staveniště před vstupem nepovolaných osob, včetně příslušného značení, náklady na oplocení staveniště či na jeho osvětlení, náklady na vypracování potřebné dokumentace pro provoz staveniště z hlediska požární ochrany (požární řád a poplachová směrnice) a z hlediska provozu staveniště (provozně dopravní řád).</t>
  </si>
  <si>
    <t>Plán organizace výstavby, koordinace s investorem a provozem areálu</t>
  </si>
  <si>
    <t>Bezpečnostní opatření na ochranu osob a majetku v rozsahu platné legislativy a dle podmínek v SoD</t>
  </si>
  <si>
    <t>Pasportizace stávajících rozvodů a zařízení  IS</t>
  </si>
  <si>
    <t>Zabezpečení staveniště, vnější stavby a ploch dotčených stavbou, vybavení proti odcizení a škodám</t>
  </si>
  <si>
    <t>Provedení veškerých měření a zkoušek, revizních zpráv apod. dle platné legislativy a dle SoD</t>
  </si>
  <si>
    <t>Fotodokumentace průběhu výstavby a dle specifikace uvedené SoD</t>
  </si>
  <si>
    <t>Spolupráce generálního projektanta nad rámec autorského dozoru na technických řešení stavby odchylek zjištěných v průběhu stavby, zapracování konkrétních výrobků do PD a jejich posouzení, zpracování kladečských plánů atd.</t>
  </si>
  <si>
    <t>CELKEM VN + ON</t>
  </si>
  <si>
    <t>Veškeré výrobní a dílenské dokumentace, které mohou vzniknout v průběhu realizace</t>
  </si>
  <si>
    <t>Část arch. stav.</t>
  </si>
  <si>
    <t>Část elektroinstalace</t>
  </si>
  <si>
    <t>Vypracování dokumentace skutečného provedení stavby  dle SoD, platné legislativy, podmínek a, požadavků investora a uživatele a podmínek dotačního titulu. - Celkem na dokumentaci</t>
  </si>
  <si>
    <t>hod.</t>
  </si>
  <si>
    <t>Zajištění průzkumů, zkoušek, atestů, sond a revizí apod. uvedených v rozhodnutích a v projektové, dokumentaci nezbytně nutných k provedení díla</t>
  </si>
  <si>
    <t>Uvedení všech okolních povrchů dotčených stavbou do původního stavu</t>
  </si>
  <si>
    <t>Vybudování zařízení staveniště do 100 m2</t>
  </si>
  <si>
    <t>POKYNY K VYPLNĚNÍ FORMULÁŘŮ (ZÁLOŽEK SOUBORU)</t>
  </si>
  <si>
    <t>VYPLŇUJÍ SE ORANŽOVĚ PODBARVENÉ BUŇKY TÉTO BARVY v záložkách:
Stavba-Položky, 
EL-Parametry, 
EL-Položky,
EL-specifikace switche,
EL-Kniha výrobků,
VN+ON</t>
  </si>
  <si>
    <t>VŠECHNY POLOŽKY JSOU INVESTICE</t>
  </si>
  <si>
    <t>Elektroinstalace (M21,M22,M46)</t>
  </si>
  <si>
    <t>změny ke dni 13.1.2023</t>
  </si>
  <si>
    <r>
      <t xml:space="preserve">946,91 </t>
    </r>
    <r>
      <rPr>
        <sz val="8"/>
        <color rgb="FFFF0000"/>
        <rFont val="Arial CE"/>
        <charset val="238"/>
      </rPr>
      <t xml:space="preserve"> 962,20</t>
    </r>
    <r>
      <rPr>
        <sz val="8"/>
        <color indexed="12"/>
        <rFont val="Arial CE"/>
        <charset val="238"/>
      </rPr>
      <t>*1</t>
    </r>
  </si>
  <si>
    <t>vsaky:2*1</t>
  </si>
  <si>
    <t>Vtoková šachta betonová,prefabrikovaná D 1000mm,dno,skruže,redukční kužel,prstenec,silniční litinová mříž,osazení,kotvení,doplňky,detaily,D+M</t>
  </si>
  <si>
    <t>25b</t>
  </si>
  <si>
    <t>vsaky:10,368*1</t>
  </si>
  <si>
    <t>Polštář základu ze štěrkopísku netříděného</t>
  </si>
  <si>
    <t>271571112R00</t>
  </si>
  <si>
    <t>25a</t>
  </si>
  <si>
    <r>
      <t>vsaky:1*</t>
    </r>
    <r>
      <rPr>
        <strike/>
        <sz val="8"/>
        <color rgb="FFFF0000"/>
        <rFont val="Arial CE"/>
        <charset val="238"/>
      </rPr>
      <t>1</t>
    </r>
    <r>
      <rPr>
        <sz val="8"/>
        <color rgb="FFFF0000"/>
        <rFont val="Arial CE"/>
        <charset val="238"/>
      </rPr>
      <t xml:space="preserve"> 2</t>
    </r>
  </si>
  <si>
    <t>vsaky:8*1</t>
  </si>
  <si>
    <t>Vsakovací voštinové bloky 2,4*1,2*0,52m, plastové</t>
  </si>
  <si>
    <r>
      <t>Tunel vsakovací 2x1x2m</t>
    </r>
    <r>
      <rPr>
        <sz val="8"/>
        <color rgb="FFFF0000"/>
        <rFont val="Arial CE"/>
        <charset val="238"/>
      </rPr>
      <t xml:space="preserve"> - zrušeno</t>
    </r>
  </si>
  <si>
    <r>
      <t>vsaky:</t>
    </r>
    <r>
      <rPr>
        <strike/>
        <sz val="8"/>
        <color rgb="FFFF0000"/>
        <rFont val="Arial CE"/>
        <charset val="238"/>
      </rPr>
      <t>(2*2*3+2*2*1*3)*1,2</t>
    </r>
    <r>
      <rPr>
        <sz val="8"/>
        <color rgb="FFFF0000"/>
        <rFont val="Arial CE"/>
        <charset val="238"/>
      </rPr>
      <t xml:space="preserve">  67,296*1,2</t>
    </r>
  </si>
  <si>
    <r>
      <t>vsaky:</t>
    </r>
    <r>
      <rPr>
        <strike/>
        <sz val="8"/>
        <color rgb="FFFF0000"/>
        <rFont val="Arial CE"/>
        <charset val="238"/>
      </rPr>
      <t>(2*2*3+2*2*1*3)</t>
    </r>
    <r>
      <rPr>
        <sz val="8"/>
        <color rgb="FFFF0000"/>
        <rFont val="Arial CE"/>
        <charset val="238"/>
      </rPr>
      <t xml:space="preserve">  67,296*1</t>
    </r>
  </si>
  <si>
    <r>
      <t>vsaky:</t>
    </r>
    <r>
      <rPr>
        <strike/>
        <sz val="8"/>
        <color rgb="FFFF0000"/>
        <rFont val="Arial CE"/>
        <charset val="238"/>
      </rPr>
      <t>2*1*2*3/0,45+0,33333333</t>
    </r>
    <r>
      <rPr>
        <sz val="8"/>
        <color rgb="FFFF0000"/>
        <rFont val="Arial CE"/>
        <charset val="238"/>
      </rPr>
      <t xml:space="preserve">  19,2*1,2*0,52/0,45+0,38</t>
    </r>
  </si>
  <si>
    <t>vsaky-odvzdušnění:20,7*1</t>
  </si>
  <si>
    <t>Potrubí KG svodné (ležaté) v zemi, D 110 x 3,2 mm</t>
  </si>
  <si>
    <t>721176222R00</t>
  </si>
  <si>
    <t>20a</t>
  </si>
  <si>
    <t>vsaky:20,7*1</t>
  </si>
  <si>
    <t xml:space="preserve">Trativody z drenážních trubek, lože štěrkopís.,obsyp kamenivem,světlost trub 16cm </t>
  </si>
  <si>
    <t>212750010RAD</t>
  </si>
  <si>
    <r>
      <t>Trativody z drenážních trubek, lože štěrkopís.,obsyp kamenivem,světlost trub 10cm</t>
    </r>
    <r>
      <rPr>
        <sz val="8"/>
        <color rgb="FFFF0000"/>
        <rFont val="Arial CE"/>
        <charset val="238"/>
      </rPr>
      <t xml:space="preserve"> - zrušeno</t>
    </r>
  </si>
  <si>
    <r>
      <t>přebytek výkopku na skládku:397,15+</t>
    </r>
    <r>
      <rPr>
        <strike/>
        <sz val="8"/>
        <color rgb="FFFF0000"/>
        <rFont val="Arial CE"/>
        <charset val="238"/>
      </rPr>
      <t>12</t>
    </r>
    <r>
      <rPr>
        <sz val="8"/>
        <color rgb="FFFF0000"/>
        <rFont val="Arial CE"/>
        <charset val="238"/>
      </rPr>
      <t xml:space="preserve"> 161,48</t>
    </r>
    <r>
      <rPr>
        <sz val="8"/>
        <color indexed="12"/>
        <rFont val="Arial CE"/>
        <charset val="238"/>
      </rPr>
      <t xml:space="preserve">+9- </t>
    </r>
    <r>
      <rPr>
        <strike/>
        <sz val="8"/>
        <color rgb="FFFF0000"/>
        <rFont val="Arial CE"/>
        <charset val="238"/>
      </rPr>
      <t xml:space="preserve">45 </t>
    </r>
    <r>
      <rPr>
        <sz val="8"/>
        <color rgb="FFFF0000"/>
        <rFont val="Arial CE"/>
        <charset val="238"/>
      </rPr>
      <t>179,52</t>
    </r>
  </si>
  <si>
    <r>
      <t>přebytek výkopku na skládku:(397,15+</t>
    </r>
    <r>
      <rPr>
        <strike/>
        <sz val="8"/>
        <color rgb="FFFF0000"/>
        <rFont val="Arial CE"/>
        <charset val="238"/>
      </rPr>
      <t>12</t>
    </r>
    <r>
      <rPr>
        <sz val="8"/>
        <color rgb="FFFF0000"/>
        <rFont val="Arial CE"/>
        <charset val="238"/>
      </rPr>
      <t xml:space="preserve"> 161,48</t>
    </r>
    <r>
      <rPr>
        <sz val="8"/>
        <color indexed="12"/>
        <rFont val="Arial CE"/>
        <charset val="238"/>
      </rPr>
      <t xml:space="preserve">+9- </t>
    </r>
    <r>
      <rPr>
        <strike/>
        <sz val="8"/>
        <color rgb="FFFF0000"/>
        <rFont val="Arial CE"/>
        <charset val="238"/>
      </rPr>
      <t xml:space="preserve">45 </t>
    </r>
    <r>
      <rPr>
        <sz val="8"/>
        <color rgb="FFFF0000"/>
        <rFont val="Arial CE"/>
        <charset val="238"/>
      </rPr>
      <t>179,52</t>
    </r>
    <r>
      <rPr>
        <sz val="8"/>
        <color theme="3"/>
        <rFont val="Arial CE"/>
        <charset val="238"/>
      </rPr>
      <t>)*20</t>
    </r>
  </si>
  <si>
    <r>
      <t>z deponie k zásypům:</t>
    </r>
    <r>
      <rPr>
        <strike/>
        <sz val="8"/>
        <color rgb="FFFF0000"/>
        <rFont val="Arial CE"/>
        <charset val="238"/>
      </rPr>
      <t>45</t>
    </r>
    <r>
      <rPr>
        <sz val="8"/>
        <color rgb="FFFF0000"/>
        <rFont val="Arial CE"/>
        <charset val="238"/>
      </rPr>
      <t xml:space="preserve"> 179,52</t>
    </r>
    <r>
      <rPr>
        <sz val="8"/>
        <color indexed="12"/>
        <rFont val="Arial CE"/>
        <charset val="238"/>
      </rPr>
      <t>*1</t>
    </r>
  </si>
  <si>
    <r>
      <t>výkopek na deponii:397,15+</t>
    </r>
    <r>
      <rPr>
        <strike/>
        <sz val="8"/>
        <color rgb="FFFF0000"/>
        <rFont val="Arial CE"/>
        <charset val="238"/>
      </rPr>
      <t>12</t>
    </r>
    <r>
      <rPr>
        <sz val="8"/>
        <color rgb="FFFF0000"/>
        <rFont val="Arial CE"/>
        <charset val="238"/>
      </rPr>
      <t xml:space="preserve"> 161,48</t>
    </r>
    <r>
      <rPr>
        <sz val="8"/>
        <color indexed="12"/>
        <rFont val="Arial CE"/>
        <charset val="238"/>
      </rPr>
      <t>+9</t>
    </r>
  </si>
  <si>
    <r>
      <t>výkopek na deponii:397,15+</t>
    </r>
    <r>
      <rPr>
        <strike/>
        <sz val="8"/>
        <color rgb="FFFF0000"/>
        <rFont val="Arial CE"/>
        <charset val="238"/>
      </rPr>
      <t xml:space="preserve">12 </t>
    </r>
    <r>
      <rPr>
        <sz val="8"/>
        <color rgb="FFFF0000"/>
        <rFont val="Arial CE"/>
        <charset val="238"/>
      </rPr>
      <t>161,48</t>
    </r>
    <r>
      <rPr>
        <sz val="8"/>
        <color indexed="12"/>
        <rFont val="Arial CE"/>
        <charset val="238"/>
      </rPr>
      <t>+9</t>
    </r>
  </si>
  <si>
    <t>zásypy vsaků:134,52*1</t>
  </si>
  <si>
    <r>
      <t>jámy:(397,15+</t>
    </r>
    <r>
      <rPr>
        <strike/>
        <sz val="8"/>
        <color rgb="FFFF0000"/>
        <rFont val="Arial CE"/>
        <charset val="238"/>
      </rPr>
      <t>12</t>
    </r>
    <r>
      <rPr>
        <sz val="8"/>
        <color rgb="FFFF0000"/>
        <rFont val="Arial CE"/>
        <charset val="238"/>
      </rPr>
      <t xml:space="preserve"> 161,48</t>
    </r>
    <r>
      <rPr>
        <sz val="8"/>
        <color indexed="12"/>
        <rFont val="Arial CE"/>
        <charset val="238"/>
      </rPr>
      <t>)*0,08</t>
    </r>
  </si>
  <si>
    <r>
      <t xml:space="preserve">trativody </t>
    </r>
    <r>
      <rPr>
        <sz val="8"/>
        <color rgb="FFFF0000"/>
        <rFont val="Arial CE"/>
        <charset val="238"/>
      </rPr>
      <t>a odvzdušnění</t>
    </r>
    <r>
      <rPr>
        <sz val="8"/>
        <color indexed="12"/>
        <rFont val="Arial CE"/>
        <charset val="238"/>
      </rPr>
      <t>:9*1</t>
    </r>
  </si>
  <si>
    <t>vsaky:102,53*1</t>
  </si>
  <si>
    <t>Odstranění pažení stěn - příložné - hl. do 4 m</t>
  </si>
  <si>
    <t>151101211R00</t>
  </si>
  <si>
    <t>4b</t>
  </si>
  <si>
    <t>Pažení stěn výkopu - příložné - hloubky do 4 m</t>
  </si>
  <si>
    <t>151101201R00</t>
  </si>
  <si>
    <t>4a</t>
  </si>
  <si>
    <t>vsaky:161,48*1</t>
  </si>
  <si>
    <t>Příplatek za lepivost - hloubení zapaž.jam v hor.3</t>
  </si>
  <si>
    <t>131201209R00</t>
  </si>
  <si>
    <t>Hloubení zapažených jam v hor.3 do 1000 m3</t>
  </si>
  <si>
    <t>131201202R00</t>
  </si>
  <si>
    <r>
      <t xml:space="preserve">Příplatek za lepivost - hloubení nezap.jam v hor.3 </t>
    </r>
    <r>
      <rPr>
        <sz val="8"/>
        <color rgb="FFFF0000"/>
        <rFont val="Arial CE"/>
        <charset val="238"/>
      </rPr>
      <t>- zrušeno</t>
    </r>
  </si>
  <si>
    <r>
      <t>Hloubení nezapaž. jam hor.3 do 50 m3, STROJNĚ</t>
    </r>
    <r>
      <rPr>
        <sz val="8"/>
        <color rgb="FFFF0000"/>
        <rFont val="Arial CE"/>
        <charset val="238"/>
      </rPr>
      <t xml:space="preserve"> - zrušeno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</si>
</sst>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48">
    <font>
      <sz val="10"/>
      <name val="Arial CE"/>
      <charset val="238"/>
    </font>
    <font>
      <sz val="11"/>
      <color theme="1"/>
      <name val="Calibri"/>
      <family val="2"/>
      <charset val="238"/>
      <scheme val="minor"/>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b/>
      <sz val="9"/>
      <name val="Arial CE"/>
      <charset val="238"/>
    </font>
    <font>
      <sz val="8"/>
      <name val="Arial CE"/>
      <charset val="238"/>
    </font>
    <font>
      <sz val="8"/>
      <color indexed="12"/>
      <name val="Arial CE"/>
      <charset val="238"/>
    </font>
    <font>
      <b/>
      <sz val="11"/>
      <color theme="1"/>
      <name val="Calibri"/>
      <family val="2"/>
      <charset val="238"/>
      <scheme val="minor"/>
    </font>
    <font>
      <sz val="8"/>
      <color rgb="FF000000"/>
      <name val="慔潨慭"/>
      <charset val="238"/>
    </font>
    <font>
      <b/>
      <sz val="11"/>
      <color rgb="FF000000"/>
      <name val="慔潨慭"/>
      <charset val="238"/>
    </font>
    <font>
      <b/>
      <sz val="9"/>
      <color rgb="FF000000"/>
      <name val="慔潨慭"/>
      <charset val="238"/>
    </font>
    <font>
      <b/>
      <sz val="8"/>
      <color rgb="FF000000"/>
      <name val="慔潨慭"/>
      <charset val="238"/>
    </font>
    <font>
      <i/>
      <sz val="9"/>
      <color rgb="FF000000"/>
      <name val="慔潨慭"/>
      <charset val="238"/>
    </font>
    <font>
      <i/>
      <sz val="8"/>
      <color rgb="FF000000"/>
      <name val="慔潨慭"/>
      <charset val="238"/>
    </font>
    <font>
      <b/>
      <sz val="14"/>
      <color theme="1"/>
      <name val="Calibri"/>
      <family val="2"/>
      <charset val="238"/>
      <scheme val="minor"/>
    </font>
    <font>
      <b/>
      <sz val="12"/>
      <name val="Calibri"/>
      <family val="2"/>
      <charset val="238"/>
      <scheme val="minor"/>
    </font>
    <font>
      <b/>
      <sz val="12"/>
      <color rgb="FFFF0000"/>
      <name val="Calibri"/>
      <family val="2"/>
      <charset val="238"/>
      <scheme val="minor"/>
    </font>
    <font>
      <sz val="10"/>
      <color theme="1"/>
      <name val="Symbol"/>
      <family val="1"/>
      <charset val="2"/>
    </font>
    <font>
      <b/>
      <sz val="11"/>
      <name val="Calibri"/>
      <family val="2"/>
      <charset val="238"/>
      <scheme val="minor"/>
    </font>
    <font>
      <b/>
      <sz val="12"/>
      <color theme="1"/>
      <name val="Calibri"/>
      <family val="2"/>
      <charset val="238"/>
      <scheme val="minor"/>
    </font>
    <font>
      <sz val="12"/>
      <color theme="1"/>
      <name val="Calibri"/>
      <family val="2"/>
      <charset val="238"/>
      <scheme val="minor"/>
    </font>
    <font>
      <b/>
      <sz val="18"/>
      <color theme="1"/>
      <name val="Arial"/>
      <family val="2"/>
      <charset val="238"/>
    </font>
    <font>
      <b/>
      <sz val="14"/>
      <color theme="1"/>
      <name val="Arial"/>
      <family val="2"/>
      <charset val="238"/>
    </font>
    <font>
      <b/>
      <sz val="12"/>
      <name val="Arial"/>
      <family val="2"/>
      <charset val="238"/>
    </font>
    <font>
      <b/>
      <u/>
      <sz val="11"/>
      <color theme="1"/>
      <name val="Arial"/>
      <family val="2"/>
      <charset val="238"/>
    </font>
    <font>
      <sz val="11"/>
      <color theme="1"/>
      <name val="Arial"/>
      <family val="2"/>
      <charset val="238"/>
    </font>
    <font>
      <vertAlign val="superscript"/>
      <sz val="11"/>
      <color theme="1"/>
      <name val="Arial"/>
      <family val="2"/>
      <charset val="238"/>
    </font>
    <font>
      <u/>
      <sz val="12"/>
      <color theme="1"/>
      <name val="Arial"/>
      <family val="2"/>
      <charset val="238"/>
    </font>
    <font>
      <sz val="12"/>
      <color theme="1"/>
      <name val="Arial"/>
      <family val="2"/>
      <charset val="238"/>
    </font>
    <font>
      <b/>
      <u/>
      <sz val="12"/>
      <color theme="1"/>
      <name val="Arial"/>
      <family val="2"/>
      <charset val="238"/>
    </font>
    <font>
      <sz val="8"/>
      <color indexed="17"/>
      <name val="Arial CE"/>
      <charset val="238"/>
    </font>
    <font>
      <b/>
      <sz val="14"/>
      <name val="Arial CE"/>
      <charset val="238"/>
    </font>
    <font>
      <b/>
      <sz val="16"/>
      <color theme="1"/>
      <name val="Calibri"/>
      <family val="2"/>
      <charset val="238"/>
      <scheme val="minor"/>
    </font>
    <font>
      <strike/>
      <sz val="8"/>
      <color rgb="FFFF0000"/>
      <name val="Arial CE"/>
      <charset val="238"/>
    </font>
    <font>
      <sz val="8"/>
      <color rgb="FFFF0000"/>
      <name val="Arial CE"/>
      <charset val="238"/>
    </font>
    <font>
      <sz val="8"/>
      <color theme="3"/>
      <name val="Arial CE"/>
      <charset val="238"/>
    </font>
  </fonts>
  <fills count="16">
    <fill>
      <patternFill patternType="none"/>
    </fill>
    <fill>
      <patternFill patternType="gray125"/>
    </fill>
    <fill>
      <patternFill patternType="solid">
        <fgColor rgb="FFC0C0C0"/>
        <bgColor indexed="64"/>
      </patternFill>
    </fill>
    <fill>
      <patternFill patternType="solid">
        <fgColor rgb="FFFFFFCC"/>
        <bgColor indexed="64"/>
      </patternFill>
    </fill>
    <fill>
      <patternFill patternType="solid">
        <fgColor rgb="FFBFEBFF"/>
        <bgColor indexed="64"/>
      </patternFill>
    </fill>
    <fill>
      <patternFill patternType="solid">
        <fgColor rgb="FFE0FEE0"/>
        <bgColor indexed="64"/>
      </patternFill>
    </fill>
    <fill>
      <patternFill patternType="solid">
        <fgColor rgb="FFFFFFFF"/>
        <bgColor indexed="64"/>
      </patternFill>
    </fill>
    <fill>
      <patternFill patternType="solid">
        <fgColor rgb="FFFFEAFF"/>
        <bgColor indexed="64"/>
      </patternFill>
    </fill>
    <fill>
      <patternFill patternType="solid">
        <fgColor rgb="FFFFFFE0"/>
        <bgColor indexed="64"/>
      </patternFill>
    </fill>
    <fill>
      <patternFill patternType="solid">
        <fgColor rgb="FFFFC000"/>
        <bgColor indexed="64"/>
      </patternFill>
    </fill>
    <fill>
      <patternFill patternType="solid">
        <fgColor theme="2" tint="-9.9978637043366805E-2"/>
        <bgColor indexed="64"/>
      </patternFill>
    </fill>
    <fill>
      <patternFill patternType="solid">
        <fgColor rgb="FFFF0000"/>
        <bgColor indexed="64"/>
      </patternFill>
    </fill>
    <fill>
      <patternFill patternType="solid">
        <fgColor indexed="2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F00"/>
        <bgColor indexed="64"/>
      </patternFill>
    </fill>
  </fills>
  <borders count="60">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auto="1"/>
      </left>
      <right/>
      <top style="thin">
        <color indexed="64"/>
      </top>
      <bottom/>
      <diagonal/>
    </border>
    <border>
      <left style="thin">
        <color auto="1"/>
      </left>
      <right style="thin">
        <color auto="1"/>
      </right>
      <top style="thin">
        <color indexed="64"/>
      </top>
      <bottom/>
      <diagonal/>
    </border>
    <border>
      <left style="thin">
        <color auto="1"/>
      </left>
      <right style="thin">
        <color auto="1"/>
      </right>
      <top style="thin">
        <color indexed="64"/>
      </top>
      <bottom style="thin">
        <color indexed="64"/>
      </bottom>
      <diagonal/>
    </border>
    <border>
      <left style="thin">
        <color auto="1"/>
      </left>
      <right style="thin">
        <color auto="1"/>
      </right>
      <top/>
      <bottom style="thin">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auto="1"/>
      </top>
      <bottom style="thin">
        <color indexed="64"/>
      </bottom>
      <diagonal/>
    </border>
    <border>
      <left style="thin">
        <color indexed="64"/>
      </left>
      <right style="thin">
        <color indexed="64"/>
      </right>
      <top style="thin">
        <color auto="1"/>
      </top>
      <bottom style="thin">
        <color indexed="64"/>
      </bottom>
      <diagonal/>
    </border>
    <border>
      <left style="thin">
        <color auto="1"/>
      </left>
      <right style="thin">
        <color auto="1"/>
      </right>
      <top style="thin">
        <color auto="1"/>
      </top>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3">
    <xf numFmtId="0" fontId="0" fillId="0" borderId="0"/>
    <xf numFmtId="0" fontId="2" fillId="0" borderId="0"/>
    <xf numFmtId="0" fontId="1" fillId="0" borderId="0"/>
  </cellStyleXfs>
  <cellXfs count="448">
    <xf numFmtId="0" fontId="0" fillId="0" borderId="0" xfId="0"/>
    <xf numFmtId="0" fontId="0" fillId="0" borderId="0" xfId="0" applyAlignment="1"/>
    <xf numFmtId="14" fontId="4" fillId="0" borderId="0" xfId="0" applyNumberFormat="1" applyFont="1" applyAlignment="1">
      <alignment horizontal="left"/>
    </xf>
    <xf numFmtId="0" fontId="3" fillId="0" borderId="0" xfId="0" applyFont="1" applyAlignment="1">
      <alignment horizontal="center"/>
    </xf>
    <xf numFmtId="0" fontId="0" fillId="0" borderId="1" xfId="0" applyBorder="1"/>
    <xf numFmtId="0" fontId="0" fillId="0" borderId="0"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applyAlignment="1"/>
    <xf numFmtId="0" fontId="0" fillId="0" borderId="2" xfId="0" applyBorder="1" applyAlignment="1">
      <alignment horizontal="right"/>
    </xf>
    <xf numFmtId="0" fontId="0" fillId="0" borderId="0" xfId="0" applyBorder="1" applyAlignment="1">
      <alignment horizontal="center"/>
    </xf>
    <xf numFmtId="0" fontId="0" fillId="0" borderId="3" xfId="0" applyBorder="1"/>
    <xf numFmtId="0" fontId="0" fillId="0" borderId="4" xfId="0" applyBorder="1"/>
    <xf numFmtId="0" fontId="0" fillId="0" borderId="4" xfId="0" applyBorder="1" applyAlignment="1"/>
    <xf numFmtId="0" fontId="0" fillId="0" borderId="5" xfId="0" applyBorder="1" applyAlignment="1">
      <alignment horizontal="right"/>
    </xf>
    <xf numFmtId="0" fontId="0" fillId="0" borderId="6" xfId="0" applyBorder="1"/>
    <xf numFmtId="0" fontId="0" fillId="0" borderId="0" xfId="0" applyBorder="1" applyAlignment="1">
      <alignment horizontal="center" vertical="center"/>
    </xf>
    <xf numFmtId="0" fontId="0" fillId="0" borderId="0" xfId="0" applyBorder="1" applyAlignment="1">
      <alignment horizontal="left" vertical="center"/>
    </xf>
    <xf numFmtId="4" fontId="0" fillId="0" borderId="0" xfId="0" applyNumberFormat="1" applyBorder="1" applyAlignment="1">
      <alignment horizontal="left" vertical="center"/>
    </xf>
    <xf numFmtId="0" fontId="0" fillId="0" borderId="6" xfId="0" applyBorder="1" applyAlignment="1">
      <alignment horizontal="left" vertical="center"/>
    </xf>
    <xf numFmtId="1" fontId="0" fillId="0" borderId="0" xfId="0" applyNumberFormat="1" applyBorder="1" applyAlignment="1">
      <alignment horizontal="left" vertical="center"/>
    </xf>
    <xf numFmtId="0" fontId="0" fillId="0" borderId="1" xfId="0" applyBorder="1" applyAlignment="1">
      <alignment horizontal="right"/>
    </xf>
    <xf numFmtId="0" fontId="9" fillId="0" borderId="6" xfId="0" applyFont="1" applyBorder="1"/>
    <xf numFmtId="0" fontId="9" fillId="0" borderId="0" xfId="0" applyFont="1" applyBorder="1" applyAlignment="1">
      <alignment vertical="center"/>
    </xf>
    <xf numFmtId="0" fontId="9" fillId="0" borderId="6" xfId="0" applyFont="1" applyBorder="1" applyAlignment="1">
      <alignment horizontal="right" vertical="center"/>
    </xf>
    <xf numFmtId="0" fontId="0" fillId="0" borderId="0" xfId="0" applyFont="1" applyBorder="1" applyAlignment="1">
      <alignment horizontal="right" vertical="center"/>
    </xf>
    <xf numFmtId="0" fontId="0" fillId="0" borderId="6" xfId="0" applyFont="1" applyBorder="1" applyAlignment="1">
      <alignment horizontal="right" vertical="center"/>
    </xf>
    <xf numFmtId="0" fontId="9" fillId="0" borderId="1" xfId="0" applyFont="1" applyBorder="1"/>
    <xf numFmtId="0" fontId="9" fillId="0" borderId="0" xfId="0" applyFont="1" applyBorder="1"/>
    <xf numFmtId="0" fontId="9" fillId="0" borderId="6" xfId="0" applyFont="1" applyBorder="1" applyAlignment="1"/>
    <xf numFmtId="0" fontId="9" fillId="0" borderId="0" xfId="0" applyFont="1" applyBorder="1" applyAlignment="1">
      <alignment horizontal="left" vertical="center"/>
    </xf>
    <xf numFmtId="0" fontId="9" fillId="0" borderId="6" xfId="0" applyFont="1" applyBorder="1" applyAlignment="1">
      <alignment vertical="center"/>
    </xf>
    <xf numFmtId="0" fontId="9" fillId="0" borderId="0" xfId="0" applyFont="1" applyFill="1" applyBorder="1" applyAlignment="1">
      <alignment horizontal="left" vertical="center"/>
    </xf>
    <xf numFmtId="0" fontId="0" fillId="0" borderId="6" xfId="0" applyFont="1" applyBorder="1" applyAlignment="1">
      <alignment vertical="center"/>
    </xf>
    <xf numFmtId="0" fontId="9" fillId="0" borderId="0" xfId="0" applyFont="1"/>
    <xf numFmtId="0" fontId="9" fillId="0" borderId="2" xfId="0" applyFont="1" applyBorder="1" applyAlignment="1">
      <alignment horizontal="right"/>
    </xf>
    <xf numFmtId="0" fontId="9" fillId="0" borderId="6" xfId="0" applyFont="1" applyBorder="1" applyAlignment="1">
      <alignment vertical="top"/>
    </xf>
    <xf numFmtId="14" fontId="9" fillId="0" borderId="6" xfId="0" applyNumberFormat="1" applyFont="1" applyBorder="1" applyAlignment="1">
      <alignment horizontal="center" vertical="top"/>
    </xf>
    <xf numFmtId="0" fontId="9" fillId="0" borderId="1" xfId="0" applyFont="1" applyBorder="1" applyAlignment="1">
      <alignment horizontal="left" vertical="center" indent="1"/>
    </xf>
    <xf numFmtId="0" fontId="9" fillId="0" borderId="9" xfId="0" applyFont="1" applyBorder="1" applyAlignment="1">
      <alignment horizontal="left" vertical="center" indent="1"/>
    </xf>
    <xf numFmtId="1" fontId="9" fillId="0" borderId="10" xfId="0" applyNumberFormat="1" applyFont="1" applyBorder="1" applyAlignment="1">
      <alignment horizontal="right" vertical="center"/>
    </xf>
    <xf numFmtId="0" fontId="0" fillId="0" borderId="6" xfId="0" applyBorder="1" applyAlignment="1">
      <alignment horizontal="left" vertical="center" indent="1"/>
    </xf>
    <xf numFmtId="0" fontId="0" fillId="0" borderId="0" xfId="0" applyBorder="1" applyAlignment="1"/>
    <xf numFmtId="0" fontId="9" fillId="0" borderId="6" xfId="0" applyFont="1" applyFill="1" applyBorder="1" applyAlignment="1">
      <alignment horizontal="left" vertical="center"/>
    </xf>
    <xf numFmtId="0" fontId="0" fillId="0" borderId="1" xfId="0" applyFont="1"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9" fillId="0" borderId="12" xfId="0" applyFont="1" applyBorder="1" applyAlignment="1">
      <alignment vertical="center"/>
    </xf>
    <xf numFmtId="0" fontId="0" fillId="0" borderId="8" xfId="0" applyBorder="1" applyAlignment="1"/>
    <xf numFmtId="0" fontId="0" fillId="0" borderId="9" xfId="0" applyBorder="1" applyAlignment="1">
      <alignment horizontal="left" indent="1"/>
    </xf>
    <xf numFmtId="0" fontId="0" fillId="0" borderId="6" xfId="0" applyBorder="1" applyAlignment="1"/>
    <xf numFmtId="0" fontId="0" fillId="0" borderId="6" xfId="0" applyBorder="1" applyAlignment="1">
      <alignment horizontal="right"/>
    </xf>
    <xf numFmtId="0" fontId="0" fillId="0" borderId="6" xfId="0" applyBorder="1" applyAlignment="1">
      <alignment vertical="center"/>
    </xf>
    <xf numFmtId="49" fontId="0" fillId="0" borderId="8" xfId="0" applyNumberFormat="1" applyFon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xf>
    <xf numFmtId="0" fontId="0" fillId="0" borderId="12" xfId="0" applyBorder="1"/>
    <xf numFmtId="1" fontId="9" fillId="0" borderId="15" xfId="0" applyNumberFormat="1" applyFont="1" applyBorder="1" applyAlignment="1">
      <alignment horizontal="right" vertical="center"/>
    </xf>
    <xf numFmtId="0" fontId="0" fillId="0" borderId="12" xfId="0" applyBorder="1" applyAlignment="1">
      <alignment horizontal="left" vertical="center" indent="1"/>
    </xf>
    <xf numFmtId="49" fontId="0" fillId="0" borderId="16" xfId="0" applyNumberFormat="1" applyFont="1" applyBorder="1" applyAlignment="1">
      <alignment horizontal="left" vertical="center"/>
    </xf>
    <xf numFmtId="49" fontId="0" fillId="0" borderId="2" xfId="0" applyNumberFormat="1" applyFont="1" applyBorder="1" applyAlignment="1">
      <alignment horizontal="left" vertical="center"/>
    </xf>
    <xf numFmtId="1" fontId="9" fillId="0" borderId="12" xfId="0" applyNumberFormat="1" applyFont="1" applyBorder="1" applyAlignment="1">
      <alignment horizontal="right" vertical="center"/>
    </xf>
    <xf numFmtId="0" fontId="0" fillId="0" borderId="14" xfId="0" applyBorder="1" applyAlignment="1">
      <alignment horizontal="left" indent="1"/>
    </xf>
    <xf numFmtId="0" fontId="0" fillId="0" borderId="17" xfId="0" applyFont="1" applyBorder="1" applyAlignment="1">
      <alignment horizontal="left" vertical="top" indent="1"/>
    </xf>
    <xf numFmtId="0" fontId="0" fillId="0" borderId="18" xfId="0" applyBorder="1" applyAlignment="1">
      <alignment vertical="top"/>
    </xf>
    <xf numFmtId="0" fontId="9" fillId="0" borderId="18" xfId="0" applyFont="1" applyFill="1" applyBorder="1" applyAlignment="1">
      <alignment horizontal="left" vertical="top"/>
    </xf>
    <xf numFmtId="0" fontId="9" fillId="0" borderId="18" xfId="0" applyFont="1" applyBorder="1" applyAlignment="1">
      <alignment vertical="center"/>
    </xf>
    <xf numFmtId="0" fontId="0" fillId="0" borderId="18" xfId="0" applyFont="1" applyBorder="1" applyAlignment="1">
      <alignment horizontal="right" vertical="center"/>
    </xf>
    <xf numFmtId="0" fontId="0" fillId="0" borderId="19" xfId="0" applyBorder="1" applyAlignment="1"/>
    <xf numFmtId="0" fontId="0" fillId="0" borderId="6" xfId="0" applyBorder="1" applyAlignment="1">
      <alignment horizontal="left"/>
    </xf>
    <xf numFmtId="0" fontId="0" fillId="0" borderId="20" xfId="0" applyBorder="1"/>
    <xf numFmtId="0" fontId="9" fillId="0" borderId="14" xfId="0" applyFont="1" applyBorder="1" applyAlignment="1">
      <alignment horizontal="left" vertical="center" indent="1"/>
    </xf>
    <xf numFmtId="0" fontId="9" fillId="0" borderId="12" xfId="0" applyFont="1" applyBorder="1" applyAlignment="1">
      <alignment horizontal="left" vertical="center"/>
    </xf>
    <xf numFmtId="0" fontId="9" fillId="0" borderId="12" xfId="0" applyFont="1" applyBorder="1"/>
    <xf numFmtId="0" fontId="5" fillId="0" borderId="0" xfId="0" applyFont="1" applyAlignment="1">
      <alignment horizontal="left"/>
    </xf>
    <xf numFmtId="49" fontId="0" fillId="0" borderId="12" xfId="0" applyNumberFormat="1" applyBorder="1" applyAlignment="1">
      <alignment vertical="center"/>
    </xf>
    <xf numFmtId="0" fontId="0" fillId="0" borderId="21" xfId="0" applyBorder="1" applyAlignment="1">
      <alignment vertical="center"/>
    </xf>
    <xf numFmtId="49" fontId="9" fillId="0" borderId="6" xfId="0" applyNumberFormat="1" applyFont="1" applyBorder="1" applyAlignment="1">
      <alignment horizontal="left" vertical="center"/>
    </xf>
    <xf numFmtId="0" fontId="10" fillId="2" borderId="1" xfId="0" applyFont="1" applyFill="1" applyBorder="1" applyAlignment="1">
      <alignment horizontal="left" vertical="center" indent="1"/>
    </xf>
    <xf numFmtId="49" fontId="7" fillId="2" borderId="0" xfId="0" applyNumberFormat="1" applyFont="1" applyFill="1" applyBorder="1" applyAlignment="1">
      <alignment horizontal="left" vertical="center"/>
    </xf>
    <xf numFmtId="0" fontId="0" fillId="2" borderId="1" xfId="0" applyFont="1" applyFill="1" applyBorder="1" applyAlignment="1">
      <alignment horizontal="left" vertical="center" indent="1"/>
    </xf>
    <xf numFmtId="0" fontId="9" fillId="2" borderId="0" xfId="0" applyFont="1" applyFill="1" applyBorder="1" applyAlignment="1">
      <alignment horizontal="left" vertical="center"/>
    </xf>
    <xf numFmtId="0" fontId="0" fillId="2" borderId="9" xfId="0" applyFont="1" applyFill="1" applyBorder="1" applyAlignment="1">
      <alignment horizontal="left" vertical="center" indent="1"/>
    </xf>
    <xf numFmtId="0" fontId="0" fillId="2" borderId="6" xfId="0" applyFont="1" applyFill="1" applyBorder="1"/>
    <xf numFmtId="49" fontId="9" fillId="0" borderId="0" xfId="0" applyNumberFormat="1" applyFont="1" applyBorder="1" applyAlignment="1">
      <alignment horizontal="left" vertical="center"/>
    </xf>
    <xf numFmtId="49" fontId="9" fillId="0" borderId="6" xfId="0" applyNumberFormat="1" applyFont="1" applyBorder="1" applyAlignment="1">
      <alignment horizontal="right" vertical="center"/>
    </xf>
    <xf numFmtId="49" fontId="0" fillId="0" borderId="0" xfId="0" applyNumberFormat="1"/>
    <xf numFmtId="4" fontId="0" fillId="0" borderId="0" xfId="0" applyNumberFormat="1" applyAlignment="1"/>
    <xf numFmtId="3" fontId="0" fillId="0" borderId="26" xfId="0" applyNumberFormat="1" applyBorder="1"/>
    <xf numFmtId="3" fontId="0" fillId="3" borderId="30" xfId="0" applyNumberFormat="1" applyFill="1" applyBorder="1" applyAlignment="1"/>
    <xf numFmtId="3" fontId="8" fillId="2" borderId="27" xfId="0" applyNumberFormat="1" applyFont="1" applyFill="1" applyBorder="1" applyAlignment="1">
      <alignment vertical="center"/>
    </xf>
    <xf numFmtId="3" fontId="8" fillId="2" borderId="18" xfId="0" applyNumberFormat="1" applyFont="1" applyFill="1" applyBorder="1" applyAlignment="1">
      <alignment vertical="center"/>
    </xf>
    <xf numFmtId="3" fontId="8" fillId="2" borderId="18" xfId="0" applyNumberFormat="1" applyFont="1" applyFill="1" applyBorder="1" applyAlignment="1">
      <alignment vertical="center" wrapText="1"/>
    </xf>
    <xf numFmtId="3" fontId="8" fillId="2" borderId="28" xfId="0" applyNumberFormat="1" applyFont="1" applyFill="1" applyBorder="1" applyAlignment="1">
      <alignment horizontal="center" vertical="center" wrapText="1"/>
    </xf>
    <xf numFmtId="3" fontId="0" fillId="0" borderId="31" xfId="0" applyNumberFormat="1" applyBorder="1" applyAlignment="1"/>
    <xf numFmtId="3" fontId="0" fillId="0" borderId="29" xfId="0" applyNumberFormat="1" applyBorder="1" applyAlignment="1"/>
    <xf numFmtId="0" fontId="3" fillId="0" borderId="0" xfId="0" applyFont="1" applyAlignment="1">
      <alignment horizontal="center" shrinkToFit="1"/>
    </xf>
    <xf numFmtId="3" fontId="11" fillId="2" borderId="28" xfId="0" applyNumberFormat="1" applyFont="1" applyFill="1" applyBorder="1" applyAlignment="1">
      <alignment horizontal="center" vertical="center" wrapText="1" shrinkToFit="1"/>
    </xf>
    <xf numFmtId="3" fontId="8" fillId="2" borderId="28" xfId="0" applyNumberFormat="1" applyFont="1" applyFill="1" applyBorder="1" applyAlignment="1">
      <alignment horizontal="center" vertical="center" wrapText="1" shrinkToFit="1"/>
    </xf>
    <xf numFmtId="3" fontId="4" fillId="0" borderId="29" xfId="0" applyNumberFormat="1" applyFont="1" applyBorder="1" applyAlignment="1">
      <alignment horizontal="right" wrapText="1" shrinkToFit="1"/>
    </xf>
    <xf numFmtId="3" fontId="4" fillId="0" borderId="29" xfId="0" applyNumberFormat="1" applyFont="1" applyBorder="1" applyAlignment="1">
      <alignment horizontal="right" shrinkToFit="1"/>
    </xf>
    <xf numFmtId="3" fontId="0" fillId="0" borderId="29" xfId="0" applyNumberFormat="1" applyBorder="1" applyAlignment="1">
      <alignment shrinkToFit="1"/>
    </xf>
    <xf numFmtId="3" fontId="0" fillId="3" borderId="30" xfId="0" applyNumberFormat="1" applyFill="1" applyBorder="1" applyAlignment="1">
      <alignment wrapText="1" shrinkToFit="1"/>
    </xf>
    <xf numFmtId="3" fontId="0" fillId="3" borderId="30" xfId="0" applyNumberFormat="1" applyFill="1" applyBorder="1" applyAlignment="1">
      <alignment shrinkToFit="1"/>
    </xf>
    <xf numFmtId="0" fontId="5" fillId="2" borderId="11" xfId="0" applyFont="1" applyFill="1" applyBorder="1" applyAlignment="1">
      <alignment horizontal="left" vertical="center" indent="1"/>
    </xf>
    <xf numFmtId="0" fontId="6" fillId="2" borderId="7" xfId="0" applyFont="1" applyFill="1" applyBorder="1" applyAlignment="1">
      <alignment horizontal="left" vertical="center"/>
    </xf>
    <xf numFmtId="0" fontId="0" fillId="2" borderId="7" xfId="0" applyFill="1" applyBorder="1" applyAlignment="1">
      <alignment horizontal="left" vertical="center"/>
    </xf>
    <xf numFmtId="4" fontId="5" fillId="2" borderId="7" xfId="0" applyNumberFormat="1" applyFont="1" applyFill="1" applyBorder="1" applyAlignment="1">
      <alignment horizontal="left" vertical="center"/>
    </xf>
    <xf numFmtId="49" fontId="0" fillId="2" borderId="13" xfId="0" applyNumberFormat="1" applyFill="1" applyBorder="1" applyAlignment="1">
      <alignment horizontal="left" vertical="center"/>
    </xf>
    <xf numFmtId="0" fontId="0" fillId="2" borderId="7" xfId="0" applyFill="1" applyBorder="1"/>
    <xf numFmtId="49" fontId="9" fillId="2" borderId="13" xfId="0" applyNumberFormat="1" applyFont="1" applyFill="1" applyBorder="1" applyAlignment="1">
      <alignment horizontal="left" vertical="center"/>
    </xf>
    <xf numFmtId="0" fontId="7" fillId="0" borderId="0" xfId="0" applyFont="1"/>
    <xf numFmtId="0" fontId="16" fillId="0" borderId="26" xfId="0" applyFont="1" applyBorder="1" applyAlignment="1">
      <alignment horizontal="center" vertical="center" wrapText="1"/>
    </xf>
    <xf numFmtId="0" fontId="8" fillId="0" borderId="26" xfId="0" applyFont="1" applyBorder="1" applyAlignment="1">
      <alignment vertical="center"/>
    </xf>
    <xf numFmtId="0" fontId="8" fillId="0" borderId="26" xfId="0" applyFont="1" applyBorder="1"/>
    <xf numFmtId="49" fontId="8" fillId="0" borderId="26" xfId="0" applyNumberFormat="1" applyFont="1" applyBorder="1" applyAlignment="1">
      <alignment vertical="center"/>
    </xf>
    <xf numFmtId="0" fontId="16" fillId="2" borderId="36"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8" fillId="3" borderId="10" xfId="0" applyFont="1" applyFill="1" applyBorder="1"/>
    <xf numFmtId="0" fontId="8" fillId="3" borderId="6" xfId="0" applyFont="1" applyFill="1" applyBorder="1"/>
    <xf numFmtId="0" fontId="16" fillId="2" borderId="35" xfId="0" applyFont="1" applyFill="1" applyBorder="1" applyAlignment="1">
      <alignment horizontal="center" vertical="center" wrapText="1"/>
    </xf>
    <xf numFmtId="49" fontId="8" fillId="0" borderId="36" xfId="0" applyNumberFormat="1" applyFont="1" applyBorder="1" applyAlignment="1">
      <alignment vertical="center"/>
    </xf>
    <xf numFmtId="49" fontId="8" fillId="0" borderId="10" xfId="0" applyNumberFormat="1" applyFont="1" applyBorder="1" applyAlignment="1">
      <alignment vertical="center"/>
    </xf>
    <xf numFmtId="4" fontId="8" fillId="0" borderId="35" xfId="0" applyNumberFormat="1" applyFont="1" applyBorder="1" applyAlignment="1">
      <alignment horizontal="center" vertical="center"/>
    </xf>
    <xf numFmtId="4" fontId="8" fillId="0" borderId="35" xfId="0" applyNumberFormat="1" applyFont="1" applyBorder="1" applyAlignment="1">
      <alignment vertical="center"/>
    </xf>
    <xf numFmtId="4" fontId="8" fillId="0" borderId="33" xfId="0" applyNumberFormat="1" applyFont="1" applyBorder="1" applyAlignment="1">
      <alignment horizontal="center" vertical="center"/>
    </xf>
    <xf numFmtId="4" fontId="8" fillId="0" borderId="33" xfId="0" applyNumberFormat="1" applyFont="1" applyBorder="1" applyAlignment="1">
      <alignment vertical="center"/>
    </xf>
    <xf numFmtId="4" fontId="8" fillId="0" borderId="38" xfId="0" applyNumberFormat="1" applyFont="1" applyBorder="1" applyAlignment="1">
      <alignment horizontal="center" vertical="center"/>
    </xf>
    <xf numFmtId="4" fontId="8" fillId="0" borderId="38" xfId="0" applyNumberFormat="1" applyFont="1" applyBorder="1" applyAlignment="1">
      <alignment vertical="center"/>
    </xf>
    <xf numFmtId="4" fontId="8" fillId="3" borderId="38" xfId="0" applyNumberFormat="1" applyFont="1" applyFill="1" applyBorder="1" applyAlignment="1">
      <alignment horizontal="center"/>
    </xf>
    <xf numFmtId="4" fontId="8" fillId="3" borderId="38" xfId="0" applyNumberFormat="1" applyFont="1" applyFill="1" applyBorder="1" applyAlignment="1"/>
    <xf numFmtId="4" fontId="0" fillId="0" borderId="0" xfId="0" applyNumberFormat="1"/>
    <xf numFmtId="49" fontId="0" fillId="0" borderId="1" xfId="0" applyNumberFormat="1" applyBorder="1"/>
    <xf numFmtId="49" fontId="0" fillId="0" borderId="14" xfId="0" applyNumberFormat="1" applyBorder="1" applyAlignment="1">
      <alignment horizontal="left" vertical="center" indent="1"/>
    </xf>
    <xf numFmtId="49" fontId="0" fillId="2" borderId="39" xfId="0" applyNumberFormat="1" applyFill="1" applyBorder="1"/>
    <xf numFmtId="0" fontId="0" fillId="2" borderId="39" xfId="0" applyFill="1" applyBorder="1"/>
    <xf numFmtId="0" fontId="0" fillId="2" borderId="36" xfId="0" applyFill="1" applyBorder="1"/>
    <xf numFmtId="0" fontId="17" fillId="0" borderId="26" xfId="0" applyFont="1" applyBorder="1" applyAlignment="1">
      <alignment vertical="top"/>
    </xf>
    <xf numFmtId="0" fontId="0" fillId="2" borderId="10" xfId="0" applyFill="1" applyBorder="1" applyAlignment="1">
      <alignment vertical="top"/>
    </xf>
    <xf numFmtId="0" fontId="0" fillId="2" borderId="40" xfId="0" applyFill="1" applyBorder="1" applyAlignment="1">
      <alignment vertical="top"/>
    </xf>
    <xf numFmtId="0" fontId="17" fillId="0" borderId="33" xfId="0" applyFont="1" applyBorder="1" applyAlignment="1">
      <alignment vertical="top" shrinkToFit="1"/>
    </xf>
    <xf numFmtId="0" fontId="0" fillId="2" borderId="38" xfId="0" applyFill="1" applyBorder="1" applyAlignment="1">
      <alignment vertical="top" shrinkToFit="1"/>
    </xf>
    <xf numFmtId="0" fontId="0" fillId="2" borderId="42" xfId="0" applyFill="1" applyBorder="1" applyAlignment="1">
      <alignment vertical="top"/>
    </xf>
    <xf numFmtId="49" fontId="0" fillId="2" borderId="42" xfId="0" applyNumberFormat="1" applyFill="1" applyBorder="1" applyAlignment="1">
      <alignment vertical="top"/>
    </xf>
    <xf numFmtId="49" fontId="0" fillId="2" borderId="40" xfId="0" applyNumberFormat="1" applyFill="1" applyBorder="1" applyAlignment="1">
      <alignment vertical="top"/>
    </xf>
    <xf numFmtId="0" fontId="17" fillId="0" borderId="10" xfId="0" applyFont="1" applyBorder="1" applyAlignment="1">
      <alignment vertical="top"/>
    </xf>
    <xf numFmtId="0" fontId="17" fillId="0" borderId="38" xfId="0" applyFont="1" applyBorder="1" applyAlignment="1">
      <alignment vertical="top" shrinkToFit="1"/>
    </xf>
    <xf numFmtId="49" fontId="0" fillId="0" borderId="0" xfId="0" applyNumberFormat="1" applyAlignment="1">
      <alignment horizontal="left" vertical="top" wrapText="1"/>
    </xf>
    <xf numFmtId="0" fontId="0" fillId="2" borderId="41" xfId="0" applyFill="1" applyBorder="1" applyAlignment="1">
      <alignment horizontal="center" wrapText="1"/>
    </xf>
    <xf numFmtId="0" fontId="0" fillId="2" borderId="40" xfId="0" applyFill="1" applyBorder="1" applyAlignment="1">
      <alignment horizontal="center" vertical="top"/>
    </xf>
    <xf numFmtId="0" fontId="0" fillId="0" borderId="0" xfId="0" applyAlignment="1">
      <alignment horizontal="center"/>
    </xf>
    <xf numFmtId="0" fontId="0" fillId="0" borderId="0" xfId="0" applyAlignment="1">
      <alignment horizontal="center" vertical="top"/>
    </xf>
    <xf numFmtId="4" fontId="0" fillId="0" borderId="0" xfId="0" applyNumberFormat="1"/>
    <xf numFmtId="0" fontId="17" fillId="0" borderId="0" xfId="0" applyFont="1"/>
    <xf numFmtId="4" fontId="17" fillId="0" borderId="33" xfId="0" applyNumberFormat="1" applyFont="1" applyBorder="1" applyAlignment="1">
      <alignment vertical="top" shrinkToFit="1"/>
    </xf>
    <xf numFmtId="4" fontId="0" fillId="2" borderId="38" xfId="0" applyNumberFormat="1" applyFill="1" applyBorder="1" applyAlignment="1">
      <alignment vertical="top" shrinkToFit="1"/>
    </xf>
    <xf numFmtId="4" fontId="0" fillId="2" borderId="40" xfId="0" applyNumberFormat="1" applyFill="1" applyBorder="1" applyAlignment="1">
      <alignment vertical="top"/>
    </xf>
    <xf numFmtId="4" fontId="17" fillId="0" borderId="38" xfId="0" applyNumberFormat="1" applyFont="1" applyBorder="1" applyAlignment="1">
      <alignment vertical="top" shrinkToFit="1"/>
    </xf>
    <xf numFmtId="0" fontId="17" fillId="0" borderId="33" xfId="0" applyFont="1" applyBorder="1" applyAlignment="1">
      <alignment horizontal="center" vertical="top" shrinkToFit="1"/>
    </xf>
    <xf numFmtId="0" fontId="0" fillId="2" borderId="38" xfId="0" applyFill="1" applyBorder="1" applyAlignment="1">
      <alignment horizontal="center" vertical="top" shrinkToFit="1"/>
    </xf>
    <xf numFmtId="0" fontId="17" fillId="0" borderId="38" xfId="0" applyFont="1" applyBorder="1" applyAlignment="1">
      <alignment horizontal="center" vertical="top" shrinkToFit="1"/>
    </xf>
    <xf numFmtId="4" fontId="0" fillId="2" borderId="39" xfId="0" applyNumberFormat="1" applyFill="1" applyBorder="1"/>
    <xf numFmtId="4" fontId="18" fillId="0" borderId="33" xfId="0" applyNumberFormat="1" applyFont="1" applyBorder="1" applyAlignment="1">
      <alignment vertical="top" wrapText="1" shrinkToFit="1"/>
    </xf>
    <xf numFmtId="4" fontId="0" fillId="0" borderId="0" xfId="0" applyNumberFormat="1" applyAlignment="1">
      <alignment vertical="top"/>
    </xf>
    <xf numFmtId="0" fontId="0" fillId="2" borderId="39" xfId="0" applyFill="1" applyBorder="1" applyAlignment="1">
      <alignment horizontal="center"/>
    </xf>
    <xf numFmtId="0" fontId="0" fillId="2" borderId="43" xfId="0" applyFill="1" applyBorder="1" applyAlignment="1">
      <alignment horizontal="center" vertical="top"/>
    </xf>
    <xf numFmtId="0" fontId="17" fillId="0" borderId="34" xfId="0" applyFont="1" applyBorder="1" applyAlignment="1">
      <alignment horizontal="center" vertical="top" shrinkToFit="1"/>
    </xf>
    <xf numFmtId="0" fontId="0" fillId="2" borderId="37" xfId="0" applyFill="1" applyBorder="1" applyAlignment="1">
      <alignment horizontal="center" vertical="top" shrinkToFit="1"/>
    </xf>
    <xf numFmtId="0" fontId="0" fillId="0" borderId="39" xfId="0" applyBorder="1" applyAlignment="1">
      <alignment horizontal="left" vertical="center"/>
    </xf>
    <xf numFmtId="0" fontId="0" fillId="0" borderId="39" xfId="0" applyBorder="1"/>
    <xf numFmtId="4" fontId="14" fillId="0" borderId="42" xfId="0" applyNumberFormat="1" applyFont="1" applyBorder="1" applyAlignment="1">
      <alignment horizontal="right" vertical="center" indent="1"/>
    </xf>
    <xf numFmtId="4" fontId="14" fillId="0" borderId="43" xfId="0" applyNumberFormat="1" applyFont="1" applyBorder="1" applyAlignment="1">
      <alignment horizontal="right" vertical="center" indent="1"/>
    </xf>
    <xf numFmtId="49" fontId="20" fillId="2" borderId="44" xfId="2" applyNumberFormat="1" applyFont="1" applyFill="1" applyBorder="1" applyAlignment="1" applyProtection="1">
      <alignment horizontal="left"/>
      <protection locked="0"/>
    </xf>
    <xf numFmtId="0" fontId="1" fillId="0" borderId="44" xfId="2" applyBorder="1" applyProtection="1">
      <protection locked="0"/>
    </xf>
    <xf numFmtId="0" fontId="1" fillId="0" borderId="0" xfId="2" applyProtection="1">
      <protection locked="0"/>
    </xf>
    <xf numFmtId="49" fontId="21" fillId="4" borderId="44" xfId="2" applyNumberFormat="1" applyFont="1" applyFill="1" applyBorder="1" applyAlignment="1" applyProtection="1">
      <alignment horizontal="left"/>
      <protection locked="0"/>
    </xf>
    <xf numFmtId="49" fontId="22" fillId="5" borderId="44" xfId="2" applyNumberFormat="1" applyFont="1" applyFill="1" applyBorder="1" applyAlignment="1" applyProtection="1">
      <alignment horizontal="left" wrapText="1"/>
      <protection locked="0"/>
    </xf>
    <xf numFmtId="49" fontId="22" fillId="5" borderId="44" xfId="2" applyNumberFormat="1" applyFont="1" applyFill="1" applyBorder="1" applyAlignment="1" applyProtection="1">
      <alignment horizontal="left"/>
      <protection locked="0"/>
    </xf>
    <xf numFmtId="49" fontId="20" fillId="6" borderId="44" xfId="2" applyNumberFormat="1" applyFont="1" applyFill="1" applyBorder="1" applyAlignment="1" applyProtection="1">
      <alignment horizontal="left"/>
      <protection locked="0"/>
    </xf>
    <xf numFmtId="49" fontId="20" fillId="2" borderId="44" xfId="2" applyNumberFormat="1" applyFont="1" applyFill="1" applyBorder="1" applyAlignment="1" applyProtection="1">
      <alignment horizontal="left" wrapText="1"/>
      <protection locked="0"/>
    </xf>
    <xf numFmtId="49" fontId="1" fillId="0" borderId="0" xfId="2" applyNumberFormat="1" applyProtection="1">
      <protection locked="0"/>
    </xf>
    <xf numFmtId="49" fontId="20" fillId="2" borderId="44" xfId="2" applyNumberFormat="1" applyFont="1" applyFill="1" applyBorder="1" applyAlignment="1">
      <alignment horizontal="left"/>
    </xf>
    <xf numFmtId="4" fontId="20" fillId="2" borderId="44" xfId="2" applyNumberFormat="1" applyFont="1" applyFill="1" applyBorder="1" applyAlignment="1">
      <alignment horizontal="left"/>
    </xf>
    <xf numFmtId="0" fontId="1" fillId="0" borderId="44" xfId="2" applyBorder="1"/>
    <xf numFmtId="0" fontId="1" fillId="0" borderId="0" xfId="2"/>
    <xf numFmtId="4" fontId="1" fillId="0" borderId="0" xfId="2" applyNumberFormat="1"/>
    <xf numFmtId="49" fontId="22" fillId="5" borderId="44" xfId="2" applyNumberFormat="1" applyFont="1" applyFill="1" applyBorder="1" applyAlignment="1">
      <alignment horizontal="left"/>
    </xf>
    <xf numFmtId="4" fontId="22" fillId="5" borderId="44" xfId="2" applyNumberFormat="1" applyFont="1" applyFill="1" applyBorder="1" applyAlignment="1">
      <alignment horizontal="right"/>
    </xf>
    <xf numFmtId="49" fontId="20" fillId="6" borderId="44" xfId="2" applyNumberFormat="1" applyFont="1" applyFill="1" applyBorder="1" applyAlignment="1">
      <alignment horizontal="left"/>
    </xf>
    <xf numFmtId="4" fontId="20" fillId="6" borderId="44" xfId="2" applyNumberFormat="1" applyFont="1" applyFill="1" applyBorder="1" applyAlignment="1">
      <alignment horizontal="right"/>
    </xf>
    <xf numFmtId="49" fontId="23" fillId="7" borderId="44" xfId="2" applyNumberFormat="1" applyFont="1" applyFill="1" applyBorder="1" applyAlignment="1">
      <alignment horizontal="left"/>
    </xf>
    <xf numFmtId="4" fontId="23" fillId="7" borderId="44" xfId="2" applyNumberFormat="1" applyFont="1" applyFill="1" applyBorder="1" applyAlignment="1">
      <alignment horizontal="right"/>
    </xf>
    <xf numFmtId="49" fontId="21" fillId="4" borderId="44" xfId="2" applyNumberFormat="1" applyFont="1" applyFill="1" applyBorder="1" applyAlignment="1">
      <alignment horizontal="left"/>
    </xf>
    <xf numFmtId="4" fontId="21" fillId="4" borderId="44" xfId="2" applyNumberFormat="1" applyFont="1" applyFill="1" applyBorder="1" applyAlignment="1">
      <alignment horizontal="right"/>
    </xf>
    <xf numFmtId="49" fontId="22" fillId="5" borderId="44" xfId="2" applyNumberFormat="1" applyFont="1" applyFill="1" applyBorder="1" applyAlignment="1">
      <alignment horizontal="center"/>
    </xf>
    <xf numFmtId="49" fontId="1" fillId="0" borderId="0" xfId="2" applyNumberFormat="1"/>
    <xf numFmtId="4" fontId="20" fillId="2" borderId="44" xfId="2" applyNumberFormat="1" applyFont="1" applyFill="1" applyBorder="1" applyAlignment="1" applyProtection="1">
      <alignment horizontal="left"/>
      <protection locked="0"/>
    </xf>
    <xf numFmtId="49" fontId="24" fillId="8" borderId="44" xfId="2" applyNumberFormat="1" applyFont="1" applyFill="1" applyBorder="1" applyAlignment="1">
      <alignment horizontal="left"/>
    </xf>
    <xf numFmtId="4" fontId="24" fillId="8" borderId="44" xfId="2" applyNumberFormat="1" applyFont="1" applyFill="1" applyBorder="1" applyAlignment="1">
      <alignment horizontal="right"/>
    </xf>
    <xf numFmtId="4" fontId="24" fillId="8" borderId="44" xfId="2" applyNumberFormat="1" applyFont="1" applyFill="1" applyBorder="1" applyAlignment="1" applyProtection="1">
      <alignment horizontal="right"/>
      <protection locked="0"/>
    </xf>
    <xf numFmtId="4" fontId="21" fillId="4" borderId="44" xfId="2" applyNumberFormat="1" applyFont="1" applyFill="1" applyBorder="1" applyAlignment="1" applyProtection="1">
      <alignment horizontal="right"/>
      <protection locked="0"/>
    </xf>
    <xf numFmtId="4" fontId="20" fillId="9" borderId="44" xfId="2" applyNumberFormat="1" applyFont="1" applyFill="1" applyBorder="1" applyAlignment="1" applyProtection="1">
      <alignment horizontal="right"/>
      <protection locked="0"/>
    </xf>
    <xf numFmtId="4" fontId="20" fillId="6" borderId="44" xfId="2" applyNumberFormat="1" applyFont="1" applyFill="1" applyBorder="1" applyAlignment="1">
      <alignment horizontal="left"/>
    </xf>
    <xf numFmtId="4" fontId="20" fillId="6" borderId="44" xfId="2" applyNumberFormat="1" applyFont="1" applyFill="1" applyBorder="1" applyAlignment="1" applyProtection="1">
      <alignment horizontal="left"/>
      <protection locked="0"/>
    </xf>
    <xf numFmtId="4" fontId="20" fillId="0" borderId="44" xfId="2" applyNumberFormat="1" applyFont="1" applyBorder="1" applyAlignment="1">
      <alignment horizontal="right"/>
    </xf>
    <xf numFmtId="4" fontId="20" fillId="6" borderId="44" xfId="2" applyNumberFormat="1" applyFont="1" applyFill="1" applyBorder="1" applyAlignment="1" applyProtection="1">
      <alignment horizontal="right"/>
      <protection locked="0"/>
    </xf>
    <xf numFmtId="4" fontId="22" fillId="5" borderId="44" xfId="2" applyNumberFormat="1" applyFont="1" applyFill="1" applyBorder="1" applyAlignment="1" applyProtection="1">
      <alignment horizontal="right"/>
      <protection locked="0"/>
    </xf>
    <xf numFmtId="4" fontId="20" fillId="0" borderId="44" xfId="2" applyNumberFormat="1" applyFont="1" applyBorder="1" applyAlignment="1" applyProtection="1">
      <alignment horizontal="right"/>
      <protection locked="0"/>
    </xf>
    <xf numFmtId="49" fontId="25" fillId="8" borderId="44" xfId="2" applyNumberFormat="1" applyFont="1" applyFill="1" applyBorder="1" applyAlignment="1">
      <alignment horizontal="left"/>
    </xf>
    <xf numFmtId="4" fontId="25" fillId="8" borderId="44" xfId="2" applyNumberFormat="1" applyFont="1" applyFill="1" applyBorder="1" applyAlignment="1">
      <alignment horizontal="right"/>
    </xf>
    <xf numFmtId="4" fontId="25" fillId="8" borderId="44" xfId="2" applyNumberFormat="1" applyFont="1" applyFill="1" applyBorder="1" applyAlignment="1" applyProtection="1">
      <alignment horizontal="right"/>
      <protection locked="0"/>
    </xf>
    <xf numFmtId="4" fontId="1" fillId="0" borderId="0" xfId="2" applyNumberFormat="1" applyProtection="1">
      <protection locked="0"/>
    </xf>
    <xf numFmtId="0" fontId="26" fillId="0" borderId="0" xfId="2" applyFont="1"/>
    <xf numFmtId="0" fontId="19" fillId="0" borderId="0" xfId="2" applyFont="1"/>
    <xf numFmtId="0" fontId="28" fillId="0" borderId="0" xfId="2" applyFont="1" applyAlignment="1">
      <alignment vertical="center"/>
    </xf>
    <xf numFmtId="0" fontId="29" fillId="0" borderId="0" xfId="2" applyFont="1" applyAlignment="1">
      <alignment horizontal="left" vertical="center" indent="6"/>
    </xf>
    <xf numFmtId="0" fontId="1" fillId="0" borderId="0" xfId="2" applyAlignment="1">
      <alignment horizontal="left"/>
    </xf>
    <xf numFmtId="0" fontId="19" fillId="10" borderId="40" xfId="2" applyFont="1" applyFill="1" applyBorder="1" applyAlignment="1">
      <alignment horizontal="center" vertical="top"/>
    </xf>
    <xf numFmtId="0" fontId="19" fillId="10" borderId="40" xfId="2" applyFont="1" applyFill="1" applyBorder="1" applyAlignment="1">
      <alignment horizontal="center"/>
    </xf>
    <xf numFmtId="0" fontId="1" fillId="0" borderId="40" xfId="2" applyBorder="1"/>
    <xf numFmtId="0" fontId="1" fillId="9" borderId="40" xfId="2" applyFill="1" applyBorder="1" applyProtection="1">
      <protection locked="0"/>
    </xf>
    <xf numFmtId="0" fontId="1" fillId="0" borderId="40" xfId="2" applyBorder="1" applyAlignment="1">
      <alignment wrapText="1"/>
    </xf>
    <xf numFmtId="0" fontId="1" fillId="0" borderId="40" xfId="2" applyBorder="1" applyAlignment="1">
      <alignment horizontal="left"/>
    </xf>
    <xf numFmtId="12" fontId="1" fillId="11" borderId="40" xfId="2" applyNumberFormat="1" applyFill="1" applyBorder="1" applyAlignment="1">
      <alignment horizontal="center"/>
    </xf>
    <xf numFmtId="0" fontId="33" fillId="0" borderId="0" xfId="2" applyFont="1" applyAlignment="1">
      <alignment horizontal="left" vertical="center"/>
    </xf>
    <xf numFmtId="0" fontId="34" fillId="0" borderId="0" xfId="2" applyFont="1"/>
    <xf numFmtId="0" fontId="26" fillId="9" borderId="0" xfId="2" applyFont="1" applyFill="1" applyAlignment="1">
      <alignment horizontal="center" vertical="center" wrapText="1"/>
    </xf>
    <xf numFmtId="0" fontId="35" fillId="0" borderId="0" xfId="2" applyFont="1" applyAlignment="1">
      <alignment vertical="top" wrapText="1"/>
    </xf>
    <xf numFmtId="0" fontId="36" fillId="0" borderId="0" xfId="2" applyFont="1" applyAlignment="1">
      <alignment vertical="center"/>
    </xf>
    <xf numFmtId="0" fontId="1" fillId="9" borderId="48" xfId="2" applyFill="1" applyBorder="1" applyProtection="1">
      <protection locked="0"/>
    </xf>
    <xf numFmtId="0" fontId="37" fillId="0" borderId="0" xfId="2" applyFont="1" applyAlignment="1">
      <alignment vertical="center"/>
    </xf>
    <xf numFmtId="0" fontId="37" fillId="0" borderId="0" xfId="2" applyFont="1"/>
    <xf numFmtId="0" fontId="39" fillId="0" borderId="0" xfId="2" applyFont="1" applyAlignment="1">
      <alignment horizontal="justify" vertical="center"/>
    </xf>
    <xf numFmtId="0" fontId="40" fillId="0" borderId="0" xfId="2" applyFont="1" applyAlignment="1">
      <alignment horizontal="justify" vertical="center"/>
    </xf>
    <xf numFmtId="16" fontId="40" fillId="0" borderId="0" xfId="2" applyNumberFormat="1" applyFont="1" applyAlignment="1">
      <alignment horizontal="justify" vertical="center"/>
    </xf>
    <xf numFmtId="0" fontId="41" fillId="0" borderId="0" xfId="2" applyFont="1" applyAlignment="1">
      <alignment horizontal="justify" vertical="center"/>
    </xf>
    <xf numFmtId="0" fontId="0" fillId="0" borderId="40" xfId="0" applyBorder="1" applyAlignment="1">
      <alignment vertical="top"/>
    </xf>
    <xf numFmtId="49" fontId="0" fillId="0" borderId="39" xfId="0" applyNumberFormat="1" applyBorder="1" applyAlignment="1">
      <alignment vertical="top"/>
    </xf>
    <xf numFmtId="0" fontId="0" fillId="12" borderId="49" xfId="0" applyFill="1" applyBorder="1" applyAlignment="1">
      <alignment horizontal="left" vertical="top"/>
    </xf>
    <xf numFmtId="49" fontId="0" fillId="12" borderId="50" xfId="0" applyNumberFormat="1" applyFill="1" applyBorder="1" applyAlignment="1">
      <alignment horizontal="left" vertical="top"/>
    </xf>
    <xf numFmtId="49" fontId="0" fillId="12" borderId="50" xfId="0" applyNumberFormat="1" applyFill="1" applyBorder="1" applyAlignment="1">
      <alignment horizontal="left" vertical="top" wrapText="1"/>
    </xf>
    <xf numFmtId="0" fontId="0" fillId="12" borderId="50" xfId="0" applyFill="1" applyBorder="1" applyAlignment="1">
      <alignment horizontal="center" vertical="top"/>
    </xf>
    <xf numFmtId="4" fontId="0" fillId="12" borderId="50" xfId="0" applyNumberFormat="1" applyFill="1" applyBorder="1" applyAlignment="1">
      <alignment horizontal="center" vertical="top"/>
    </xf>
    <xf numFmtId="0" fontId="0" fillId="12" borderId="51" xfId="0" applyFill="1" applyBorder="1" applyAlignment="1">
      <alignment horizontal="center" vertical="top"/>
    </xf>
    <xf numFmtId="0" fontId="0" fillId="12" borderId="49" xfId="0" applyFill="1" applyBorder="1" applyAlignment="1">
      <alignment horizontal="center" vertical="top"/>
    </xf>
    <xf numFmtId="0" fontId="0" fillId="12" borderId="52" xfId="0" applyFill="1" applyBorder="1" applyAlignment="1">
      <alignment horizontal="center" vertical="top" wrapText="1"/>
    </xf>
    <xf numFmtId="0" fontId="0" fillId="12" borderId="23" xfId="0" applyFill="1" applyBorder="1" applyAlignment="1">
      <alignment horizontal="left" vertical="top"/>
    </xf>
    <xf numFmtId="49" fontId="0" fillId="12" borderId="53" xfId="0" applyNumberFormat="1" applyFill="1" applyBorder="1" applyAlignment="1">
      <alignment horizontal="left" vertical="top"/>
    </xf>
    <xf numFmtId="4" fontId="0" fillId="0" borderId="52" xfId="0" applyNumberFormat="1" applyBorder="1" applyAlignment="1">
      <alignment horizontal="center" vertical="top"/>
    </xf>
    <xf numFmtId="0" fontId="0" fillId="12" borderId="9" xfId="0" applyFill="1" applyBorder="1" applyAlignment="1">
      <alignment horizontal="left" vertical="top"/>
    </xf>
    <xf numFmtId="0" fontId="0" fillId="12" borderId="10" xfId="0" applyFill="1" applyBorder="1" applyAlignment="1">
      <alignment horizontal="left" vertical="top"/>
    </xf>
    <xf numFmtId="0" fontId="0" fillId="12" borderId="38" xfId="0" applyFill="1" applyBorder="1" applyAlignment="1">
      <alignment horizontal="left" vertical="top" wrapText="1"/>
    </xf>
    <xf numFmtId="0" fontId="0" fillId="12" borderId="38" xfId="0" applyFill="1" applyBorder="1" applyAlignment="1">
      <alignment horizontal="center" vertical="top" shrinkToFit="1"/>
    </xf>
    <xf numFmtId="4" fontId="0" fillId="12" borderId="38" xfId="0" applyNumberFormat="1" applyFill="1" applyBorder="1" applyAlignment="1">
      <alignment horizontal="right" vertical="top" shrinkToFit="1"/>
    </xf>
    <xf numFmtId="4" fontId="0" fillId="12" borderId="42" xfId="0" applyNumberFormat="1" applyFill="1" applyBorder="1" applyAlignment="1">
      <alignment horizontal="right" vertical="top" shrinkToFit="1"/>
    </xf>
    <xf numFmtId="4" fontId="0" fillId="12" borderId="43" xfId="0" applyNumberFormat="1" applyFill="1" applyBorder="1" applyAlignment="1">
      <alignment horizontal="right" vertical="top" shrinkToFit="1"/>
    </xf>
    <xf numFmtId="4" fontId="0" fillId="12" borderId="55" xfId="0" applyNumberFormat="1" applyFill="1" applyBorder="1" applyAlignment="1">
      <alignment horizontal="center" vertical="top" shrinkToFit="1"/>
    </xf>
    <xf numFmtId="0" fontId="17" fillId="0" borderId="1" xfId="0" applyFont="1" applyBorder="1" applyAlignment="1">
      <alignment horizontal="left" vertical="top"/>
    </xf>
    <xf numFmtId="0" fontId="17" fillId="0" borderId="26" xfId="0" applyFont="1" applyBorder="1" applyAlignment="1">
      <alignment horizontal="left" vertical="top"/>
    </xf>
    <xf numFmtId="0" fontId="17" fillId="0" borderId="33" xfId="0" applyFont="1" applyBorder="1" applyAlignment="1">
      <alignment horizontal="left" vertical="top" wrapText="1"/>
    </xf>
    <xf numFmtId="4" fontId="17" fillId="0" borderId="33" xfId="0" applyNumberFormat="1" applyFont="1" applyBorder="1" applyAlignment="1">
      <alignment horizontal="right" vertical="top" shrinkToFit="1"/>
    </xf>
    <xf numFmtId="4" fontId="17" fillId="9" borderId="33" xfId="0" applyNumberFormat="1" applyFont="1" applyFill="1" applyBorder="1" applyAlignment="1" applyProtection="1">
      <alignment horizontal="right" vertical="top" shrinkToFit="1"/>
      <protection locked="0"/>
    </xf>
    <xf numFmtId="4" fontId="17" fillId="0" borderId="56" xfId="0" applyNumberFormat="1" applyFont="1" applyBorder="1" applyAlignment="1">
      <alignment horizontal="center" vertical="top" shrinkToFit="1"/>
    </xf>
    <xf numFmtId="4" fontId="0" fillId="12" borderId="10" xfId="0" applyNumberFormat="1" applyFill="1" applyBorder="1" applyAlignment="1">
      <alignment horizontal="right" vertical="top" shrinkToFit="1"/>
    </xf>
    <xf numFmtId="4" fontId="0" fillId="12" borderId="37" xfId="0" applyNumberFormat="1" applyFill="1" applyBorder="1" applyAlignment="1">
      <alignment horizontal="right" vertical="top" shrinkToFit="1"/>
    </xf>
    <xf numFmtId="0" fontId="17" fillId="0" borderId="3" xfId="0" applyFont="1" applyBorder="1" applyAlignment="1">
      <alignment horizontal="left" vertical="top"/>
    </xf>
    <xf numFmtId="0" fontId="17" fillId="0" borderId="57" xfId="0" applyFont="1" applyBorder="1" applyAlignment="1">
      <alignment horizontal="left" vertical="top"/>
    </xf>
    <xf numFmtId="0" fontId="17" fillId="0" borderId="58" xfId="0" applyFont="1" applyBorder="1" applyAlignment="1">
      <alignment horizontal="left" vertical="top" wrapText="1"/>
    </xf>
    <xf numFmtId="0" fontId="17" fillId="0" borderId="58" xfId="0" applyFont="1" applyBorder="1" applyAlignment="1">
      <alignment horizontal="center" vertical="top" shrinkToFit="1"/>
    </xf>
    <xf numFmtId="4" fontId="17" fillId="0" borderId="58" xfId="0" applyNumberFormat="1" applyFont="1" applyBorder="1" applyAlignment="1">
      <alignment horizontal="right" vertical="top" shrinkToFit="1"/>
    </xf>
    <xf numFmtId="4" fontId="17" fillId="9" borderId="58" xfId="0" applyNumberFormat="1" applyFont="1" applyFill="1" applyBorder="1" applyAlignment="1" applyProtection="1">
      <alignment horizontal="right" vertical="top" shrinkToFit="1"/>
      <protection locked="0"/>
    </xf>
    <xf numFmtId="4" fontId="17" fillId="0" borderId="59" xfId="0" applyNumberFormat="1" applyFont="1" applyBorder="1" applyAlignment="1">
      <alignment horizontal="center" vertical="top" shrinkToFit="1"/>
    </xf>
    <xf numFmtId="4" fontId="0" fillId="0" borderId="0" xfId="0" applyNumberFormat="1" applyAlignment="1">
      <alignment horizontal="right"/>
    </xf>
    <xf numFmtId="0" fontId="0" fillId="0" borderId="0" xfId="0" applyAlignment="1">
      <alignment horizontal="right"/>
    </xf>
    <xf numFmtId="0" fontId="12" fillId="13" borderId="11" xfId="0" applyFont="1" applyFill="1" applyBorder="1" applyAlignment="1">
      <alignment horizontal="left" vertical="top" wrapText="1"/>
    </xf>
    <xf numFmtId="0" fontId="12" fillId="13" borderId="7" xfId="0" applyFont="1" applyFill="1" applyBorder="1" applyAlignment="1">
      <alignment horizontal="center"/>
    </xf>
    <xf numFmtId="4" fontId="12" fillId="13" borderId="7" xfId="0" applyNumberFormat="1" applyFont="1" applyFill="1" applyBorder="1" applyAlignment="1">
      <alignment horizontal="right"/>
    </xf>
    <xf numFmtId="4" fontId="12" fillId="13" borderId="13" xfId="0" applyNumberFormat="1" applyFont="1" applyFill="1" applyBorder="1" applyAlignment="1">
      <alignment horizontal="right"/>
    </xf>
    <xf numFmtId="4" fontId="17" fillId="0" borderId="33" xfId="0" applyNumberFormat="1" applyFont="1" applyFill="1" applyBorder="1" applyAlignment="1" applyProtection="1">
      <alignment horizontal="right" vertical="top" shrinkToFit="1"/>
    </xf>
    <xf numFmtId="4" fontId="17" fillId="14" borderId="33" xfId="0" applyNumberFormat="1" applyFont="1" applyFill="1" applyBorder="1" applyAlignment="1">
      <alignment horizontal="right" vertical="top" shrinkToFit="1"/>
    </xf>
    <xf numFmtId="0" fontId="43" fillId="0" borderId="0" xfId="0" applyFont="1"/>
    <xf numFmtId="49" fontId="44" fillId="0" borderId="0" xfId="2" applyNumberFormat="1" applyFont="1"/>
    <xf numFmtId="49" fontId="9" fillId="9" borderId="6" xfId="0" applyNumberFormat="1" applyFont="1" applyFill="1" applyBorder="1" applyAlignment="1" applyProtection="1">
      <alignment horizontal="right" vertical="center"/>
      <protection locked="0"/>
    </xf>
    <xf numFmtId="49" fontId="9" fillId="9" borderId="0" xfId="0" applyNumberFormat="1" applyFont="1" applyFill="1" applyBorder="1" applyAlignment="1" applyProtection="1">
      <alignment horizontal="left" vertical="center"/>
      <protection locked="0"/>
    </xf>
    <xf numFmtId="49" fontId="23" fillId="9" borderId="44" xfId="2" applyNumberFormat="1" applyFont="1" applyFill="1" applyBorder="1" applyAlignment="1" applyProtection="1">
      <alignment horizontal="left"/>
      <protection locked="0"/>
    </xf>
    <xf numFmtId="49" fontId="1" fillId="9" borderId="0" xfId="2" applyNumberFormat="1" applyFill="1" applyProtection="1">
      <protection locked="0"/>
    </xf>
    <xf numFmtId="49" fontId="23" fillId="7" borderId="44" xfId="2" applyNumberFormat="1" applyFont="1" applyFill="1" applyBorder="1" applyAlignment="1" applyProtection="1">
      <alignment horizontal="left"/>
    </xf>
    <xf numFmtId="49" fontId="1" fillId="0" borderId="0" xfId="2" applyNumberFormat="1" applyProtection="1"/>
    <xf numFmtId="4" fontId="17" fillId="0" borderId="33" xfId="0" applyNumberFormat="1" applyFont="1" applyBorder="1" applyAlignment="1" applyProtection="1">
      <alignment vertical="top" shrinkToFit="1"/>
      <protection locked="0"/>
    </xf>
    <xf numFmtId="4" fontId="17" fillId="9" borderId="33" xfId="0" applyNumberFormat="1" applyFont="1" applyFill="1" applyBorder="1" applyAlignment="1" applyProtection="1">
      <alignment vertical="top" shrinkToFit="1"/>
      <protection locked="0"/>
    </xf>
    <xf numFmtId="4" fontId="0" fillId="2" borderId="38" xfId="0" applyNumberFormat="1" applyFill="1" applyBorder="1" applyAlignment="1" applyProtection="1">
      <alignment vertical="top" shrinkToFit="1"/>
      <protection locked="0"/>
    </xf>
    <xf numFmtId="49" fontId="0" fillId="0" borderId="39" xfId="0" applyNumberFormat="1" applyBorder="1" applyAlignment="1">
      <alignment vertical="center"/>
    </xf>
    <xf numFmtId="49" fontId="9" fillId="2" borderId="6" xfId="0" applyNumberFormat="1"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4" fontId="8" fillId="0" borderId="33" xfId="0" applyNumberFormat="1" applyFont="1" applyBorder="1" applyAlignment="1">
      <alignment vertical="center"/>
    </xf>
    <xf numFmtId="49" fontId="8" fillId="0" borderId="26" xfId="0" applyNumberFormat="1" applyFont="1" applyBorder="1" applyAlignment="1">
      <alignment vertical="center" wrapText="1"/>
    </xf>
    <xf numFmtId="49" fontId="8" fillId="0" borderId="0" xfId="0" applyNumberFormat="1" applyFont="1" applyBorder="1" applyAlignment="1">
      <alignment vertical="center" wrapText="1"/>
    </xf>
    <xf numFmtId="3" fontId="0" fillId="0" borderId="12" xfId="0" applyNumberFormat="1" applyBorder="1"/>
    <xf numFmtId="3" fontId="0" fillId="0" borderId="12" xfId="0" applyNumberFormat="1" applyBorder="1" applyAlignment="1">
      <alignment wrapText="1"/>
    </xf>
    <xf numFmtId="3" fontId="0" fillId="3" borderId="31" xfId="0" applyNumberFormat="1" applyFill="1" applyBorder="1"/>
    <xf numFmtId="3" fontId="0" fillId="3" borderId="12" xfId="0" applyNumberFormat="1" applyFill="1" applyBorder="1"/>
    <xf numFmtId="3" fontId="0" fillId="3" borderId="32" xfId="0" applyNumberFormat="1" applyFill="1" applyBorder="1"/>
    <xf numFmtId="0" fontId="16" fillId="2" borderId="35" xfId="0" applyFont="1" applyFill="1" applyBorder="1" applyAlignment="1">
      <alignment horizontal="center" vertical="center" wrapText="1"/>
    </xf>
    <xf numFmtId="49" fontId="8" fillId="0" borderId="36" xfId="0" applyNumberFormat="1" applyFont="1" applyBorder="1" applyAlignment="1">
      <alignment vertical="center" wrapText="1"/>
    </xf>
    <xf numFmtId="49" fontId="8" fillId="0" borderId="18" xfId="0" applyNumberFormat="1" applyFont="1" applyBorder="1" applyAlignment="1">
      <alignment vertical="center" wrapText="1"/>
    </xf>
    <xf numFmtId="1" fontId="0" fillId="0" borderId="6" xfId="0" applyNumberFormat="1" applyFont="1" applyBorder="1" applyAlignment="1">
      <alignment horizontal="right" indent="1"/>
    </xf>
    <xf numFmtId="49" fontId="9" fillId="9" borderId="18" xfId="0" applyNumberFormat="1" applyFont="1" applyFill="1" applyBorder="1" applyAlignment="1" applyProtection="1">
      <alignment horizontal="left" vertical="center"/>
      <protection locked="0"/>
    </xf>
    <xf numFmtId="4" fontId="12" fillId="0" borderId="15" xfId="0" applyNumberFormat="1" applyFont="1" applyBorder="1" applyAlignment="1">
      <alignment horizontal="right" vertical="center"/>
    </xf>
    <xf numFmtId="4" fontId="12" fillId="0" borderId="12" xfId="0" applyNumberFormat="1" applyFont="1" applyBorder="1" applyAlignment="1">
      <alignment horizontal="right" vertical="center"/>
    </xf>
    <xf numFmtId="4" fontId="12" fillId="0" borderId="15" xfId="0" applyNumberFormat="1" applyFont="1" applyBorder="1" applyAlignment="1">
      <alignment vertical="center"/>
    </xf>
    <xf numFmtId="4" fontId="12" fillId="0" borderId="12" xfId="0" applyNumberFormat="1" applyFont="1" applyBorder="1" applyAlignment="1">
      <alignment vertical="center"/>
    </xf>
    <xf numFmtId="4" fontId="14" fillId="0" borderId="15" xfId="0" applyNumberFormat="1" applyFont="1" applyBorder="1" applyAlignment="1">
      <alignment horizontal="right" vertical="center" indent="1"/>
    </xf>
    <xf numFmtId="4" fontId="14" fillId="0" borderId="22" xfId="0" applyNumberFormat="1" applyFont="1" applyBorder="1" applyAlignment="1">
      <alignment horizontal="right" vertical="center" indent="1"/>
    </xf>
    <xf numFmtId="4" fontId="14" fillId="0" borderId="16" xfId="0" applyNumberFormat="1" applyFont="1" applyBorder="1" applyAlignment="1">
      <alignment horizontal="right" vertical="center" indent="1"/>
    </xf>
    <xf numFmtId="4" fontId="14" fillId="0" borderId="42" xfId="0" applyNumberFormat="1" applyFont="1" applyBorder="1" applyAlignment="1">
      <alignment horizontal="right" vertical="center" indent="1"/>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5" xfId="0" applyFont="1" applyBorder="1" applyAlignment="1">
      <alignment horizontal="center" vertical="center"/>
    </xf>
    <xf numFmtId="4" fontId="12" fillId="0" borderId="10" xfId="0" applyNumberFormat="1" applyFont="1" applyBorder="1" applyAlignment="1">
      <alignment horizontal="right" vertical="center"/>
    </xf>
    <xf numFmtId="4" fontId="12" fillId="0" borderId="6" xfId="0" applyNumberFormat="1" applyFont="1" applyBorder="1" applyAlignment="1">
      <alignment horizontal="right" vertical="center"/>
    </xf>
    <xf numFmtId="4" fontId="12" fillId="0" borderId="15" xfId="0" applyNumberFormat="1" applyFont="1" applyBorder="1" applyAlignment="1">
      <alignment horizontal="right" vertical="center" indent="1"/>
    </xf>
    <xf numFmtId="4" fontId="12" fillId="0" borderId="22" xfId="0" applyNumberFormat="1" applyFont="1" applyBorder="1" applyAlignment="1">
      <alignment horizontal="right" vertical="center" indent="1"/>
    </xf>
    <xf numFmtId="0" fontId="0" fillId="0" borderId="6" xfId="0" applyFont="1" applyBorder="1" applyAlignment="1">
      <alignment horizontal="right" indent="1"/>
    </xf>
    <xf numFmtId="0" fontId="0" fillId="0" borderId="8" xfId="0" applyFont="1" applyBorder="1" applyAlignment="1">
      <alignment horizontal="right" indent="1"/>
    </xf>
    <xf numFmtId="49" fontId="9" fillId="9" borderId="0" xfId="0" applyNumberFormat="1" applyFont="1" applyFill="1" applyBorder="1" applyAlignment="1" applyProtection="1">
      <alignment horizontal="left" vertical="center"/>
      <protection locked="0"/>
    </xf>
    <xf numFmtId="49" fontId="9" fillId="9" borderId="6" xfId="0" applyNumberFormat="1" applyFont="1" applyFill="1" applyBorder="1" applyAlignment="1" applyProtection="1">
      <alignment horizontal="left" vertical="center"/>
      <protection locked="0"/>
    </xf>
    <xf numFmtId="49" fontId="9" fillId="2" borderId="0" xfId="0" applyNumberFormat="1" applyFont="1" applyFill="1" applyBorder="1" applyAlignment="1">
      <alignment horizontal="center" vertical="center"/>
    </xf>
    <xf numFmtId="0" fontId="9" fillId="2" borderId="0" xfId="0" applyFont="1" applyFill="1" applyBorder="1" applyAlignment="1">
      <alignment horizontal="center" vertical="center"/>
    </xf>
    <xf numFmtId="0" fontId="9" fillId="2" borderId="2" xfId="0" applyFont="1" applyFill="1" applyBorder="1" applyAlignment="1">
      <alignment horizontal="center" vertical="center"/>
    </xf>
    <xf numFmtId="49" fontId="7" fillId="2" borderId="18" xfId="0" applyNumberFormat="1" applyFont="1" applyFill="1" applyBorder="1" applyAlignment="1">
      <alignment horizontal="center" vertical="center" shrinkToFit="1"/>
    </xf>
    <xf numFmtId="0" fontId="7" fillId="2" borderId="18" xfId="0" applyFont="1" applyFill="1" applyBorder="1" applyAlignment="1">
      <alignment horizontal="center" vertical="center" shrinkToFit="1"/>
    </xf>
    <xf numFmtId="0" fontId="7" fillId="2" borderId="19" xfId="0" applyFont="1" applyFill="1" applyBorder="1" applyAlignment="1">
      <alignment horizontal="center" vertical="center" shrinkToFit="1"/>
    </xf>
    <xf numFmtId="0" fontId="7" fillId="9" borderId="0" xfId="0" applyFont="1" applyFill="1" applyAlignment="1">
      <alignment wrapText="1"/>
    </xf>
    <xf numFmtId="0" fontId="7" fillId="9" borderId="0" xfId="0" applyFont="1" applyFill="1"/>
    <xf numFmtId="4" fontId="12" fillId="0" borderId="18" xfId="0" applyNumberFormat="1" applyFont="1" applyBorder="1" applyAlignment="1">
      <alignment horizontal="right" vertical="center"/>
    </xf>
    <xf numFmtId="4" fontId="13" fillId="2" borderId="7" xfId="0" applyNumberFormat="1" applyFont="1" applyFill="1" applyBorder="1" applyAlignment="1">
      <alignment horizontal="right" vertical="center"/>
    </xf>
    <xf numFmtId="2" fontId="13" fillId="2" borderId="7" xfId="0" applyNumberFormat="1" applyFont="1" applyFill="1" applyBorder="1" applyAlignment="1">
      <alignment horizontal="right" vertical="center"/>
    </xf>
    <xf numFmtId="4" fontId="12" fillId="0" borderId="16" xfId="0" applyNumberFormat="1" applyFont="1" applyBorder="1" applyAlignment="1">
      <alignment horizontal="right" vertical="center" indent="1"/>
    </xf>
    <xf numFmtId="0" fontId="0" fillId="0" borderId="18" xfId="0" applyBorder="1" applyAlignment="1">
      <alignment horizontal="center"/>
    </xf>
    <xf numFmtId="4" fontId="8" fillId="3" borderId="38" xfId="0" applyNumberFormat="1" applyFont="1" applyFill="1" applyBorder="1" applyAlignment="1"/>
    <xf numFmtId="4" fontId="8" fillId="0" borderId="38" xfId="0" applyNumberFormat="1" applyFont="1" applyBorder="1" applyAlignment="1">
      <alignment vertical="center"/>
    </xf>
    <xf numFmtId="49" fontId="8" fillId="0" borderId="10" xfId="0" applyNumberFormat="1" applyFont="1" applyBorder="1" applyAlignment="1">
      <alignment vertical="center" wrapText="1"/>
    </xf>
    <xf numFmtId="49" fontId="8" fillId="0" borderId="6" xfId="0" applyNumberFormat="1" applyFont="1" applyBorder="1" applyAlignment="1">
      <alignment vertical="center" wrapText="1"/>
    </xf>
    <xf numFmtId="0" fontId="7" fillId="0" borderId="0" xfId="0" applyFont="1" applyAlignment="1">
      <alignment horizontal="center" vertical="top"/>
    </xf>
    <xf numFmtId="0" fontId="7"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7" fillId="0" borderId="0" xfId="0" applyFont="1" applyAlignment="1">
      <alignment horizontal="center"/>
    </xf>
    <xf numFmtId="49" fontId="24" fillId="8" borderId="45" xfId="2" applyNumberFormat="1" applyFont="1" applyFill="1" applyBorder="1" applyAlignment="1">
      <alignment horizontal="left" vertical="center" wrapText="1"/>
    </xf>
    <xf numFmtId="49" fontId="24" fillId="8" borderId="46" xfId="2" applyNumberFormat="1" applyFont="1" applyFill="1" applyBorder="1" applyAlignment="1">
      <alignment horizontal="left" vertical="center" wrapText="1"/>
    </xf>
    <xf numFmtId="49" fontId="24" fillId="8" borderId="47" xfId="2" applyNumberFormat="1" applyFont="1" applyFill="1" applyBorder="1" applyAlignment="1">
      <alignment horizontal="left" vertical="center" wrapText="1"/>
    </xf>
    <xf numFmtId="0" fontId="1" fillId="0" borderId="42" xfId="2" applyBorder="1" applyAlignment="1">
      <alignment vertical="top" wrapText="1"/>
    </xf>
    <xf numFmtId="0" fontId="1" fillId="0" borderId="39" xfId="2" applyBorder="1" applyAlignment="1">
      <alignment vertical="top" wrapText="1"/>
    </xf>
    <xf numFmtId="0" fontId="1" fillId="0" borderId="43" xfId="2" applyBorder="1" applyAlignment="1">
      <alignment vertical="top" wrapText="1"/>
    </xf>
    <xf numFmtId="0" fontId="1" fillId="9" borderId="42" xfId="2" applyFill="1" applyBorder="1" applyAlignment="1" applyProtection="1">
      <alignment vertical="top" wrapText="1"/>
      <protection locked="0"/>
    </xf>
    <xf numFmtId="0" fontId="1" fillId="9" borderId="43" xfId="2" applyFill="1" applyBorder="1" applyAlignment="1" applyProtection="1">
      <alignment vertical="top" wrapText="1"/>
      <protection locked="0"/>
    </xf>
    <xf numFmtId="0" fontId="27" fillId="9" borderId="0" xfId="2" applyFont="1" applyFill="1" applyAlignment="1">
      <alignment vertical="center"/>
    </xf>
    <xf numFmtId="0" fontId="19" fillId="10" borderId="40" xfId="2" applyFont="1" applyFill="1" applyBorder="1" applyAlignment="1">
      <alignment vertical="top"/>
    </xf>
    <xf numFmtId="0" fontId="19" fillId="10" borderId="40" xfId="2" applyFont="1" applyFill="1" applyBorder="1" applyAlignment="1">
      <alignment horizontal="center" vertical="top" wrapText="1"/>
    </xf>
    <xf numFmtId="0" fontId="19" fillId="10" borderId="41" xfId="2" applyFont="1" applyFill="1" applyBorder="1" applyAlignment="1">
      <alignment horizontal="center" wrapText="1"/>
    </xf>
    <xf numFmtId="0" fontId="19" fillId="10" borderId="38" xfId="2" applyFont="1" applyFill="1" applyBorder="1" applyAlignment="1">
      <alignment horizontal="center"/>
    </xf>
    <xf numFmtId="0" fontId="31" fillId="11" borderId="42" xfId="2" applyFont="1" applyFill="1" applyBorder="1" applyAlignment="1">
      <alignment horizontal="center" vertical="top" wrapText="1"/>
    </xf>
    <xf numFmtId="0" fontId="32" fillId="11" borderId="43" xfId="2" applyFont="1" applyFill="1" applyBorder="1" applyAlignment="1">
      <alignment horizontal="center" vertical="top" wrapText="1"/>
    </xf>
    <xf numFmtId="0" fontId="19" fillId="10" borderId="40" xfId="2" applyFont="1" applyFill="1" applyBorder="1" applyAlignment="1">
      <alignment horizontal="center" vertical="top"/>
    </xf>
    <xf numFmtId="0" fontId="19" fillId="10" borderId="41" xfId="2" applyFont="1" applyFill="1" applyBorder="1" applyAlignment="1">
      <alignment horizontal="center" vertical="top" wrapText="1"/>
    </xf>
    <xf numFmtId="0" fontId="19" fillId="10" borderId="38" xfId="2" applyFont="1" applyFill="1" applyBorder="1" applyAlignment="1">
      <alignment horizontal="center" vertical="top"/>
    </xf>
    <xf numFmtId="0" fontId="19" fillId="10" borderId="40" xfId="2" applyFont="1" applyFill="1" applyBorder="1" applyAlignment="1">
      <alignment horizontal="center"/>
    </xf>
    <xf numFmtId="0" fontId="1" fillId="10" borderId="40" xfId="2" applyFill="1" applyBorder="1" applyAlignment="1">
      <alignment horizontal="center"/>
    </xf>
    <xf numFmtId="0" fontId="19" fillId="10" borderId="38" xfId="2" applyFont="1" applyFill="1" applyBorder="1" applyAlignment="1">
      <alignment horizontal="center" vertical="top" wrapText="1"/>
    </xf>
    <xf numFmtId="0" fontId="1" fillId="10" borderId="38" xfId="2" applyFill="1" applyBorder="1" applyAlignment="1">
      <alignment horizontal="center" vertical="top" wrapText="1"/>
    </xf>
    <xf numFmtId="0" fontId="26" fillId="0" borderId="40" xfId="2" applyFont="1" applyBorder="1" applyAlignment="1">
      <alignment horizontal="center" vertical="top" wrapText="1"/>
    </xf>
    <xf numFmtId="0" fontId="26" fillId="0" borderId="40" xfId="2" applyFont="1" applyBorder="1" applyAlignment="1">
      <alignment horizontal="center" vertical="top"/>
    </xf>
    <xf numFmtId="12" fontId="30" fillId="0" borderId="41" xfId="2" applyNumberFormat="1" applyFont="1" applyBorder="1" applyAlignment="1">
      <alignment horizontal="center" vertical="top" wrapText="1"/>
    </xf>
    <xf numFmtId="12" fontId="30" fillId="0" borderId="33" xfId="2" applyNumberFormat="1" applyFont="1" applyBorder="1" applyAlignment="1">
      <alignment horizontal="center" vertical="top" wrapText="1"/>
    </xf>
    <xf numFmtId="12" fontId="30" fillId="0" borderId="38" xfId="2" applyNumberFormat="1" applyFont="1" applyBorder="1" applyAlignment="1">
      <alignment horizontal="center" vertical="top" wrapText="1"/>
    </xf>
    <xf numFmtId="0" fontId="1" fillId="9" borderId="41" xfId="2" applyFill="1" applyBorder="1" applyAlignment="1" applyProtection="1">
      <alignment horizontal="left" vertical="top"/>
      <protection locked="0"/>
    </xf>
    <xf numFmtId="0" fontId="1" fillId="9" borderId="33" xfId="2" applyFill="1" applyBorder="1" applyAlignment="1" applyProtection="1">
      <alignment horizontal="left" vertical="top"/>
      <protection locked="0"/>
    </xf>
    <xf numFmtId="0" fontId="1" fillId="9" borderId="38" xfId="2" applyFill="1" applyBorder="1" applyAlignment="1" applyProtection="1">
      <alignment horizontal="left" vertical="top"/>
      <protection locked="0"/>
    </xf>
    <xf numFmtId="0" fontId="1" fillId="9" borderId="41" xfId="2" applyFill="1" applyBorder="1" applyAlignment="1" applyProtection="1">
      <alignment horizontal="center" vertical="top"/>
      <protection locked="0"/>
    </xf>
    <xf numFmtId="0" fontId="1" fillId="9" borderId="33" xfId="2" applyFill="1" applyBorder="1" applyAlignment="1" applyProtection="1">
      <alignment horizontal="center" vertical="top"/>
      <protection locked="0"/>
    </xf>
    <xf numFmtId="0" fontId="1" fillId="9" borderId="38" xfId="2" applyFill="1" applyBorder="1" applyAlignment="1" applyProtection="1">
      <alignment horizontal="center" vertical="top"/>
      <protection locked="0"/>
    </xf>
    <xf numFmtId="12" fontId="19" fillId="0" borderId="41" xfId="2" applyNumberFormat="1" applyFont="1" applyBorder="1" applyAlignment="1">
      <alignment horizontal="center" vertical="top"/>
    </xf>
    <xf numFmtId="0" fontId="19" fillId="0" borderId="33" xfId="2" applyFont="1" applyBorder="1" applyAlignment="1">
      <alignment horizontal="center" vertical="top"/>
    </xf>
    <xf numFmtId="0" fontId="19" fillId="0" borderId="38" xfId="2" applyFont="1" applyBorder="1" applyAlignment="1">
      <alignment horizontal="center" vertical="top"/>
    </xf>
    <xf numFmtId="0" fontId="35" fillId="0" borderId="0" xfId="2" applyFont="1" applyAlignment="1">
      <alignment horizontal="left" vertical="top" wrapText="1"/>
    </xf>
    <xf numFmtId="0" fontId="37" fillId="0" borderId="0" xfId="2" applyFont="1" applyAlignment="1">
      <alignment vertical="center" wrapText="1"/>
    </xf>
    <xf numFmtId="0" fontId="40" fillId="0" borderId="0" xfId="2" applyFont="1" applyAlignment="1">
      <alignment horizontal="left" vertical="center" wrapText="1"/>
    </xf>
    <xf numFmtId="0" fontId="40" fillId="0" borderId="0" xfId="2" applyFont="1" applyAlignment="1">
      <alignment horizontal="left" vertical="center"/>
    </xf>
    <xf numFmtId="0" fontId="37" fillId="0" borderId="0" xfId="2" applyFont="1" applyAlignment="1">
      <alignment horizontal="left" vertical="center" wrapText="1"/>
    </xf>
    <xf numFmtId="0" fontId="42" fillId="0" borderId="26" xfId="0" applyFont="1" applyBorder="1" applyAlignment="1">
      <alignment horizontal="left" vertical="top" wrapText="1"/>
    </xf>
    <xf numFmtId="0" fontId="42" fillId="0" borderId="0" xfId="0" applyFont="1" applyAlignment="1">
      <alignment horizontal="left" vertical="top" wrapText="1" shrinkToFit="1"/>
    </xf>
    <xf numFmtId="164" fontId="42" fillId="0" borderId="0" xfId="0" applyNumberFormat="1" applyFont="1" applyAlignment="1">
      <alignment horizontal="left" vertical="top" wrapText="1" shrinkToFit="1"/>
    </xf>
    <xf numFmtId="4" fontId="42" fillId="0" borderId="0" xfId="0" applyNumberFormat="1" applyFont="1" applyAlignment="1">
      <alignment horizontal="left" vertical="top" wrapText="1" shrinkToFit="1"/>
    </xf>
    <xf numFmtId="4" fontId="42" fillId="0" borderId="34" xfId="0" applyNumberFormat="1" applyFont="1" applyBorder="1" applyAlignment="1">
      <alignment horizontal="left" vertical="top" wrapText="1" shrinkToFit="1"/>
    </xf>
    <xf numFmtId="49" fontId="0" fillId="0" borderId="39" xfId="0" applyNumberFormat="1" applyBorder="1" applyAlignment="1">
      <alignment vertical="center"/>
    </xf>
    <xf numFmtId="0" fontId="0" fillId="0" borderId="39" xfId="0" applyBorder="1" applyAlignment="1">
      <alignment vertical="center"/>
    </xf>
    <xf numFmtId="0" fontId="0" fillId="0" borderId="43" xfId="0" applyBorder="1" applyAlignment="1">
      <alignment vertical="center"/>
    </xf>
    <xf numFmtId="0" fontId="0" fillId="12" borderId="54" xfId="0" applyFill="1" applyBorder="1" applyAlignment="1">
      <alignment horizontal="left" vertical="top" wrapText="1"/>
    </xf>
    <xf numFmtId="0" fontId="0" fillId="12" borderId="54" xfId="0" applyFill="1" applyBorder="1" applyAlignment="1">
      <alignment horizontal="left" vertical="top"/>
    </xf>
    <xf numFmtId="164" fontId="0" fillId="12" borderId="54" xfId="0" applyNumberFormat="1" applyFill="1" applyBorder="1" applyAlignment="1">
      <alignment horizontal="left" vertical="top"/>
    </xf>
    <xf numFmtId="4" fontId="0" fillId="12" borderId="54" xfId="0" applyNumberFormat="1" applyFill="1" applyBorder="1" applyAlignment="1">
      <alignment horizontal="left" vertical="top"/>
    </xf>
    <xf numFmtId="49" fontId="0" fillId="15" borderId="0" xfId="0" applyNumberFormat="1" applyFill="1"/>
    <xf numFmtId="4" fontId="9" fillId="2" borderId="43" xfId="0" applyNumberFormat="1" applyFont="1" applyFill="1" applyBorder="1" applyAlignment="1">
      <alignment vertical="top"/>
    </xf>
    <xf numFmtId="0" fontId="9" fillId="2" borderId="39" xfId="0" applyFont="1" applyFill="1" applyBorder="1" applyAlignment="1">
      <alignment vertical="top"/>
    </xf>
    <xf numFmtId="4" fontId="9" fillId="2" borderId="39" xfId="0" applyNumberFormat="1" applyFont="1" applyFill="1" applyBorder="1" applyAlignment="1">
      <alignment vertical="top"/>
    </xf>
    <xf numFmtId="0" fontId="9" fillId="2" borderId="39" xfId="0" applyFont="1" applyFill="1" applyBorder="1" applyAlignment="1">
      <alignment horizontal="center" vertical="top"/>
    </xf>
    <xf numFmtId="49" fontId="9" fillId="2" borderId="39" xfId="0" applyNumberFormat="1" applyFont="1" applyFill="1" applyBorder="1" applyAlignment="1">
      <alignment horizontal="left" vertical="top" wrapText="1"/>
    </xf>
    <xf numFmtId="49" fontId="9" fillId="2" borderId="39" xfId="0" applyNumberFormat="1" applyFont="1" applyFill="1" applyBorder="1" applyAlignment="1">
      <alignment vertical="top"/>
    </xf>
    <xf numFmtId="0" fontId="9" fillId="2" borderId="42" xfId="0" applyFont="1" applyFill="1" applyBorder="1" applyAlignment="1">
      <alignment vertical="top"/>
    </xf>
    <xf numFmtId="4" fontId="17" fillId="0" borderId="38" xfId="0" applyNumberFormat="1" applyFont="1" applyBorder="1" applyAlignment="1" applyProtection="1">
      <alignment vertical="top" shrinkToFit="1"/>
      <protection locked="0"/>
    </xf>
    <xf numFmtId="4" fontId="18" fillId="15" borderId="38" xfId="0" applyNumberFormat="1" applyFont="1" applyFill="1" applyBorder="1" applyAlignment="1">
      <alignment vertical="top" wrapText="1" shrinkToFit="1"/>
    </xf>
    <xf numFmtId="0" fontId="18" fillId="0" borderId="37" xfId="0" applyFont="1" applyBorder="1" applyAlignment="1">
      <alignment horizontal="center" vertical="top" wrapText="1" shrinkToFit="1"/>
    </xf>
    <xf numFmtId="0" fontId="45" fillId="15" borderId="38" xfId="0" quotePrefix="1" applyFont="1" applyFill="1" applyBorder="1" applyAlignment="1">
      <alignment horizontal="left" vertical="top" wrapText="1"/>
    </xf>
    <xf numFmtId="4" fontId="17" fillId="15" borderId="33" xfId="0" applyNumberFormat="1" applyFont="1" applyFill="1" applyBorder="1" applyAlignment="1">
      <alignment vertical="top" shrinkToFit="1"/>
    </xf>
    <xf numFmtId="0" fontId="0" fillId="2" borderId="38" xfId="0" applyFill="1" applyBorder="1" applyAlignment="1">
      <alignment horizontal="left" vertical="top" wrapText="1"/>
    </xf>
    <xf numFmtId="0" fontId="18" fillId="0" borderId="34" xfId="0" applyFont="1" applyBorder="1" applyAlignment="1">
      <alignment horizontal="center" vertical="top" wrapText="1" shrinkToFit="1"/>
    </xf>
    <xf numFmtId="0" fontId="18" fillId="0" borderId="33" xfId="0" quotePrefix="1" applyFont="1" applyBorder="1" applyAlignment="1">
      <alignment horizontal="left" vertical="top" wrapText="1"/>
    </xf>
    <xf numFmtId="4" fontId="18" fillId="15" borderId="33" xfId="0" applyNumberFormat="1" applyFont="1" applyFill="1" applyBorder="1" applyAlignment="1">
      <alignment vertical="top" wrapText="1" shrinkToFit="1"/>
    </xf>
    <xf numFmtId="0" fontId="18" fillId="15" borderId="34" xfId="0" applyFont="1" applyFill="1" applyBorder="1" applyAlignment="1">
      <alignment horizontal="center" vertical="top" wrapText="1" shrinkToFit="1"/>
    </xf>
    <xf numFmtId="0" fontId="18" fillId="15" borderId="33" xfId="0" quotePrefix="1" applyFont="1" applyFill="1" applyBorder="1" applyAlignment="1">
      <alignment horizontal="left" vertical="top" wrapText="1"/>
    </xf>
    <xf numFmtId="0" fontId="17" fillId="15" borderId="26" xfId="0" applyFont="1" applyFill="1" applyBorder="1" applyAlignment="1">
      <alignment vertical="top"/>
    </xf>
    <xf numFmtId="0" fontId="17" fillId="15" borderId="34" xfId="0" applyFont="1" applyFill="1" applyBorder="1" applyAlignment="1">
      <alignment horizontal="center" vertical="top" shrinkToFit="1"/>
    </xf>
    <xf numFmtId="0" fontId="17" fillId="15" borderId="33" xfId="0" applyFont="1" applyFill="1" applyBorder="1" applyAlignment="1">
      <alignment horizontal="left" vertical="top" wrapText="1"/>
    </xf>
    <xf numFmtId="16" fontId="17" fillId="15" borderId="26" xfId="0" applyNumberFormat="1" applyFont="1" applyFill="1" applyBorder="1" applyAlignment="1">
      <alignment horizontal="left" vertical="top"/>
    </xf>
    <xf numFmtId="0" fontId="17" fillId="15" borderId="26" xfId="0" applyFont="1" applyFill="1" applyBorder="1" applyAlignment="1">
      <alignment horizontal="right" vertical="top"/>
    </xf>
    <xf numFmtId="0" fontId="45" fillId="0" borderId="33" xfId="0" applyFont="1" applyBorder="1" applyAlignment="1">
      <alignment vertical="top" shrinkToFit="1"/>
    </xf>
    <xf numFmtId="4" fontId="45" fillId="0" borderId="33" xfId="0" applyNumberFormat="1" applyFont="1" applyBorder="1" applyAlignment="1">
      <alignment vertical="top" shrinkToFit="1"/>
    </xf>
    <xf numFmtId="0" fontId="45" fillId="0" borderId="33" xfId="0" applyFont="1" applyBorder="1" applyAlignment="1">
      <alignment horizontal="center" vertical="top" shrinkToFit="1"/>
    </xf>
    <xf numFmtId="4" fontId="45" fillId="0" borderId="33" xfId="0" applyNumberFormat="1" applyFont="1" applyBorder="1" applyAlignment="1" applyProtection="1">
      <alignment vertical="top" shrinkToFit="1"/>
      <protection locked="0"/>
    </xf>
    <xf numFmtId="4" fontId="45" fillId="15" borderId="33" xfId="0" applyNumberFormat="1" applyFont="1" applyFill="1" applyBorder="1" applyAlignment="1">
      <alignment vertical="top" wrapText="1" shrinkToFit="1"/>
    </xf>
    <xf numFmtId="0" fontId="45" fillId="15" borderId="34" xfId="0" applyFont="1" applyFill="1" applyBorder="1" applyAlignment="1">
      <alignment horizontal="center" vertical="top" wrapText="1" shrinkToFit="1"/>
    </xf>
    <xf numFmtId="0" fontId="45" fillId="15" borderId="33" xfId="0" quotePrefix="1" applyFont="1" applyFill="1" applyBorder="1" applyAlignment="1">
      <alignment horizontal="left" vertical="top" wrapText="1"/>
    </xf>
    <xf numFmtId="0" fontId="45" fillId="15" borderId="26" xfId="0" applyFont="1" applyFill="1" applyBorder="1" applyAlignment="1">
      <alignment vertical="top"/>
    </xf>
    <xf numFmtId="4" fontId="45" fillId="15" borderId="33" xfId="0" applyNumberFormat="1" applyFont="1" applyFill="1" applyBorder="1" applyAlignment="1">
      <alignment vertical="top" shrinkToFit="1"/>
    </xf>
    <xf numFmtId="0" fontId="45" fillId="15" borderId="34" xfId="0" applyFont="1" applyFill="1" applyBorder="1" applyAlignment="1">
      <alignment horizontal="center" vertical="top" shrinkToFit="1"/>
    </xf>
    <xf numFmtId="0" fontId="45" fillId="15" borderId="33" xfId="0" applyFont="1" applyFill="1" applyBorder="1" applyAlignment="1">
      <alignment horizontal="left" vertical="top" wrapText="1"/>
    </xf>
    <xf numFmtId="0" fontId="0" fillId="2" borderId="41" xfId="0" applyFill="1" applyBorder="1"/>
    <xf numFmtId="4" fontId="0" fillId="2" borderId="41" xfId="0" applyNumberFormat="1" applyFill="1" applyBorder="1"/>
    <xf numFmtId="0" fontId="0" fillId="2" borderId="41" xfId="0" applyFill="1" applyBorder="1" applyAlignment="1">
      <alignment horizontal="center"/>
    </xf>
    <xf numFmtId="49" fontId="0" fillId="2" borderId="41" xfId="0" applyNumberFormat="1" applyFill="1" applyBorder="1"/>
    <xf numFmtId="0" fontId="0" fillId="2" borderId="43" xfId="0" applyFill="1" applyBorder="1"/>
    <xf numFmtId="0" fontId="0" fillId="2" borderId="40" xfId="0" applyFill="1" applyBorder="1"/>
    <xf numFmtId="0" fontId="0" fillId="0" borderId="40" xfId="0" applyBorder="1" applyAlignment="1">
      <alignment vertical="center"/>
    </xf>
    <xf numFmtId="4" fontId="8" fillId="0" borderId="41" xfId="0" applyNumberFormat="1" applyFont="1" applyBorder="1" applyAlignment="1">
      <alignment vertical="center"/>
    </xf>
  </cellXfs>
  <cellStyles count="3">
    <cellStyle name="Normální" xfId="0" builtinId="0"/>
    <cellStyle name="normální 2" xfId="1" xr:uid="{00000000-0005-0000-0000-000001000000}"/>
    <cellStyle name="Normální 3" xfId="2" xr:uid="{05255BB4-7986-4CB1-9B52-4E4E4CE8AEC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emf"/><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2</xdr:col>
      <xdr:colOff>276225</xdr:colOff>
      <xdr:row>6</xdr:row>
      <xdr:rowOff>171450</xdr:rowOff>
    </xdr:from>
    <xdr:to>
      <xdr:col>2</xdr:col>
      <xdr:colOff>3057525</xdr:colOff>
      <xdr:row>28</xdr:row>
      <xdr:rowOff>180975</xdr:rowOff>
    </xdr:to>
    <xdr:pic>
      <xdr:nvPicPr>
        <xdr:cNvPr id="2" name="Obrázek 1">
          <a:extLst>
            <a:ext uri="{FF2B5EF4-FFF2-40B4-BE49-F238E27FC236}">
              <a16:creationId xmlns:a16="http://schemas.microsoft.com/office/drawing/2014/main" id="{42184DE7-0B58-42E8-BD55-E5817C3293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05600" y="1914525"/>
          <a:ext cx="2781300" cy="422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104775</xdr:colOff>
      <xdr:row>32</xdr:row>
      <xdr:rowOff>47625</xdr:rowOff>
    </xdr:from>
    <xdr:to>
      <xdr:col>2</xdr:col>
      <xdr:colOff>2009775</xdr:colOff>
      <xdr:row>41</xdr:row>
      <xdr:rowOff>133350</xdr:rowOff>
    </xdr:to>
    <xdr:pic>
      <xdr:nvPicPr>
        <xdr:cNvPr id="3" name="Obrázek 2">
          <a:extLst>
            <a:ext uri="{FF2B5EF4-FFF2-40B4-BE49-F238E27FC236}">
              <a16:creationId xmlns:a16="http://schemas.microsoft.com/office/drawing/2014/main" id="{6CB8CE32-DF98-467C-851E-E7065AAB0B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34150" y="6791325"/>
          <a:ext cx="1905000"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114300</xdr:colOff>
      <xdr:row>43</xdr:row>
      <xdr:rowOff>114300</xdr:rowOff>
    </xdr:from>
    <xdr:to>
      <xdr:col>2</xdr:col>
      <xdr:colOff>2181225</xdr:colOff>
      <xdr:row>48</xdr:row>
      <xdr:rowOff>85725</xdr:rowOff>
    </xdr:to>
    <xdr:pic>
      <xdr:nvPicPr>
        <xdr:cNvPr id="4" name="Obrázek 3">
          <a:extLst>
            <a:ext uri="{FF2B5EF4-FFF2-40B4-BE49-F238E27FC236}">
              <a16:creationId xmlns:a16="http://schemas.microsoft.com/office/drawing/2014/main" id="{EE60FEDA-B035-4AD8-8224-6D77FD27E10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43675" y="8953500"/>
          <a:ext cx="2066925"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1952625</xdr:colOff>
      <xdr:row>50</xdr:row>
      <xdr:rowOff>9525</xdr:rowOff>
    </xdr:from>
    <xdr:to>
      <xdr:col>3</xdr:col>
      <xdr:colOff>47625</xdr:colOff>
      <xdr:row>57</xdr:row>
      <xdr:rowOff>114300</xdr:rowOff>
    </xdr:to>
    <xdr:pic>
      <xdr:nvPicPr>
        <xdr:cNvPr id="5" name="Obrázek 4">
          <a:extLst>
            <a:ext uri="{FF2B5EF4-FFF2-40B4-BE49-F238E27FC236}">
              <a16:creationId xmlns:a16="http://schemas.microsoft.com/office/drawing/2014/main" id="{41DA9C1A-2540-47B0-A887-EBEB156CB20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62700" y="10182225"/>
          <a:ext cx="3600450"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1885950</xdr:colOff>
      <xdr:row>61</xdr:row>
      <xdr:rowOff>9525</xdr:rowOff>
    </xdr:from>
    <xdr:to>
      <xdr:col>2</xdr:col>
      <xdr:colOff>3467100</xdr:colOff>
      <xdr:row>68</xdr:row>
      <xdr:rowOff>76200</xdr:rowOff>
    </xdr:to>
    <xdr:pic>
      <xdr:nvPicPr>
        <xdr:cNvPr id="6" name="Obrázek 1">
          <a:extLst>
            <a:ext uri="{FF2B5EF4-FFF2-40B4-BE49-F238E27FC236}">
              <a16:creationId xmlns:a16="http://schemas.microsoft.com/office/drawing/2014/main" id="{12A2F2DF-AC91-4B3D-A091-C6BA020359D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96025" y="12296775"/>
          <a:ext cx="3600450" cy="140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285750</xdr:colOff>
      <xdr:row>74</xdr:row>
      <xdr:rowOff>76200</xdr:rowOff>
    </xdr:from>
    <xdr:to>
      <xdr:col>2</xdr:col>
      <xdr:colOff>3209925</xdr:colOff>
      <xdr:row>86</xdr:row>
      <xdr:rowOff>171450</xdr:rowOff>
    </xdr:to>
    <xdr:pic>
      <xdr:nvPicPr>
        <xdr:cNvPr id="7" name="Obrázek 6">
          <a:extLst>
            <a:ext uri="{FF2B5EF4-FFF2-40B4-BE49-F238E27FC236}">
              <a16:creationId xmlns:a16="http://schemas.microsoft.com/office/drawing/2014/main" id="{B7C93728-822B-49FB-9AEC-A1C628F98DA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715125" y="14859000"/>
          <a:ext cx="2924175" cy="238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542925</xdr:colOff>
      <xdr:row>143</xdr:row>
      <xdr:rowOff>85725</xdr:rowOff>
    </xdr:from>
    <xdr:to>
      <xdr:col>2</xdr:col>
      <xdr:colOff>2867025</xdr:colOff>
      <xdr:row>151</xdr:row>
      <xdr:rowOff>66675</xdr:rowOff>
    </xdr:to>
    <xdr:pic>
      <xdr:nvPicPr>
        <xdr:cNvPr id="8" name="Obrázek 7">
          <a:extLst>
            <a:ext uri="{FF2B5EF4-FFF2-40B4-BE49-F238E27FC236}">
              <a16:creationId xmlns:a16="http://schemas.microsoft.com/office/drawing/2014/main" id="{DB2C3C85-3B4C-46C9-9213-A14129B7FF0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72300" y="28660725"/>
          <a:ext cx="2324100" cy="150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762000</xdr:colOff>
      <xdr:row>178</xdr:row>
      <xdr:rowOff>66675</xdr:rowOff>
    </xdr:from>
    <xdr:to>
      <xdr:col>2</xdr:col>
      <xdr:colOff>2362200</xdr:colOff>
      <xdr:row>191</xdr:row>
      <xdr:rowOff>104775</xdr:rowOff>
    </xdr:to>
    <xdr:pic>
      <xdr:nvPicPr>
        <xdr:cNvPr id="9" name="Obrázek 8">
          <a:extLst>
            <a:ext uri="{FF2B5EF4-FFF2-40B4-BE49-F238E27FC236}">
              <a16:creationId xmlns:a16="http://schemas.microsoft.com/office/drawing/2014/main" id="{5E1713B4-99B8-492C-B638-1DFCE75DBCF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191375" y="36280725"/>
          <a:ext cx="1600200" cy="2514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352425</xdr:colOff>
      <xdr:row>243</xdr:row>
      <xdr:rowOff>66675</xdr:rowOff>
    </xdr:from>
    <xdr:to>
      <xdr:col>2</xdr:col>
      <xdr:colOff>1543050</xdr:colOff>
      <xdr:row>253</xdr:row>
      <xdr:rowOff>133350</xdr:rowOff>
    </xdr:to>
    <xdr:pic>
      <xdr:nvPicPr>
        <xdr:cNvPr id="10" name="Obrázek 9">
          <a:extLst>
            <a:ext uri="{FF2B5EF4-FFF2-40B4-BE49-F238E27FC236}">
              <a16:creationId xmlns:a16="http://schemas.microsoft.com/office/drawing/2014/main" id="{6CD32CAC-A527-443C-B292-58022BA925C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781800" y="48682275"/>
          <a:ext cx="1190625" cy="197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2076450</xdr:colOff>
      <xdr:row>243</xdr:row>
      <xdr:rowOff>95250</xdr:rowOff>
    </xdr:from>
    <xdr:to>
      <xdr:col>2</xdr:col>
      <xdr:colOff>3276600</xdr:colOff>
      <xdr:row>253</xdr:row>
      <xdr:rowOff>104775</xdr:rowOff>
    </xdr:to>
    <xdr:pic>
      <xdr:nvPicPr>
        <xdr:cNvPr id="11" name="Obrázek 10">
          <a:extLst>
            <a:ext uri="{FF2B5EF4-FFF2-40B4-BE49-F238E27FC236}">
              <a16:creationId xmlns:a16="http://schemas.microsoft.com/office/drawing/2014/main" id="{CB586EB5-146F-4C64-B090-8535C78FC3AC}"/>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505825" y="48710850"/>
          <a:ext cx="1200150" cy="1914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TS%20Stavitel%202016\Templates\Rozpocty\Sablon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ODKLADY-2020/MENDELU/Budova%20A-klimatizace%20chodeb_Gole&#353;/Souhrnn&#253;%20rozpo&#269;et/Mendelu,%20Objekt%20A,%20Klimatizace%20-%20Stavba+Profese%20v&#269;etn&#283;%20elektro-rozpo&#269;e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ENDELU_SO02%20Parkovi&#353;t&#283;%20ul_Drobn&#233;ho%20-%20rozpo&#269;et%20arch_stav_re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vba"/>
      <sheetName val="VzorPolozky"/>
      <sheetName val="Stavba+Profese Pol"/>
      <sheetName val="VN+ON"/>
      <sheetName val="EL-Rekapitulace"/>
      <sheetName val="EL-Položky"/>
      <sheetName val="EL-Parametry"/>
    </sheetNames>
    <sheetDataSet>
      <sheetData sheetId="0">
        <row r="23">
          <cell r="G23">
            <v>0</v>
          </cell>
        </row>
        <row r="24">
          <cell r="G24">
            <v>0</v>
          </cell>
        </row>
        <row r="25">
          <cell r="G25">
            <v>20433006.84</v>
          </cell>
        </row>
        <row r="26">
          <cell r="G26">
            <v>4290931.4364</v>
          </cell>
        </row>
        <row r="27">
          <cell r="G27">
            <v>0</v>
          </cell>
        </row>
        <row r="29">
          <cell r="J29" t="str">
            <v>CZK</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vba"/>
      <sheetName val="VzorPolozky"/>
      <sheetName val="Pol"/>
    </sheetNames>
    <sheetDataSet>
      <sheetData sheetId="0">
        <row r="23">
          <cell r="G23">
            <v>0</v>
          </cell>
        </row>
        <row r="24">
          <cell r="G24">
            <v>0</v>
          </cell>
        </row>
        <row r="25">
          <cell r="G25">
            <v>2056489.15</v>
          </cell>
        </row>
        <row r="26">
          <cell r="G26">
            <v>431862.72149999999</v>
          </cell>
        </row>
        <row r="27">
          <cell r="G27">
            <v>0</v>
          </cell>
        </row>
        <row r="29">
          <cell r="J29" t="str">
            <v>CZK</v>
          </cell>
        </row>
      </sheetData>
      <sheetData sheetId="1" refreshError="1"/>
      <sheetData sheetId="2"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5112">
    <tabColor rgb="FF66FF66"/>
  </sheetPr>
  <dimension ref="A1:O57"/>
  <sheetViews>
    <sheetView showGridLines="0" tabSelected="1" topLeftCell="B1" zoomScaleNormal="100" zoomScaleSheetLayoutView="75" workbookViewId="0">
      <selection activeCell="B1" sqref="B1:J1"/>
    </sheetView>
  </sheetViews>
  <sheetFormatPr defaultColWidth="9" defaultRowHeight="12.75"/>
  <cols>
    <col min="1" max="1" width="8.42578125" hidden="1" customWidth="1"/>
    <col min="2" max="2" width="9.140625" customWidth="1"/>
    <col min="3" max="3" width="7.42578125" customWidth="1"/>
    <col min="4" max="4" width="13.42578125" customWidth="1"/>
    <col min="5" max="5" width="12.140625" customWidth="1"/>
    <col min="6" max="6" width="11.42578125" customWidth="1"/>
    <col min="7" max="7" width="12.7109375" style="1" customWidth="1"/>
    <col min="8" max="8" width="12.7109375" customWidth="1"/>
    <col min="9" max="9" width="12.7109375" style="1" customWidth="1"/>
    <col min="10" max="10" width="6.7109375" style="1" customWidth="1"/>
    <col min="11" max="11" width="4.28515625" customWidth="1"/>
    <col min="12" max="15" width="10.7109375" customWidth="1"/>
  </cols>
  <sheetData>
    <row r="1" spans="1:15" ht="33.75" customHeight="1">
      <c r="A1" s="73" t="s">
        <v>34</v>
      </c>
      <c r="B1" s="319" t="s">
        <v>38</v>
      </c>
      <c r="C1" s="320"/>
      <c r="D1" s="320"/>
      <c r="E1" s="320"/>
      <c r="F1" s="320"/>
      <c r="G1" s="320"/>
      <c r="H1" s="320"/>
      <c r="I1" s="320"/>
      <c r="J1" s="321"/>
    </row>
    <row r="2" spans="1:15" ht="23.25" customHeight="1">
      <c r="A2" s="4"/>
      <c r="B2" s="81" t="s">
        <v>36</v>
      </c>
      <c r="C2" s="82"/>
      <c r="D2" s="333" t="s">
        <v>192</v>
      </c>
      <c r="E2" s="334"/>
      <c r="F2" s="334"/>
      <c r="G2" s="334"/>
      <c r="H2" s="334"/>
      <c r="I2" s="334"/>
      <c r="J2" s="335"/>
      <c r="O2" s="2"/>
    </row>
    <row r="3" spans="1:15" ht="23.25" customHeight="1">
      <c r="A3" s="4"/>
      <c r="B3" s="83" t="s">
        <v>39</v>
      </c>
      <c r="C3" s="84"/>
      <c r="D3" s="330" t="s">
        <v>193</v>
      </c>
      <c r="E3" s="331"/>
      <c r="F3" s="331"/>
      <c r="G3" s="331"/>
      <c r="H3" s="331"/>
      <c r="I3" s="331"/>
      <c r="J3" s="332"/>
    </row>
    <row r="4" spans="1:15" ht="23.25" customHeight="1">
      <c r="A4" s="4"/>
      <c r="B4" s="85" t="s">
        <v>40</v>
      </c>
      <c r="C4" s="86"/>
      <c r="D4" s="295" t="s">
        <v>194</v>
      </c>
      <c r="E4" s="296"/>
      <c r="F4" s="296"/>
      <c r="G4" s="296"/>
      <c r="H4" s="296"/>
      <c r="I4" s="296"/>
      <c r="J4" s="297"/>
    </row>
    <row r="5" spans="1:15" ht="24" customHeight="1">
      <c r="A5" s="4"/>
      <c r="B5" s="47" t="s">
        <v>21</v>
      </c>
      <c r="C5" s="5"/>
      <c r="D5" s="87"/>
      <c r="E5" s="26"/>
      <c r="F5" s="26"/>
      <c r="G5" s="26"/>
      <c r="H5" s="28" t="s">
        <v>31</v>
      </c>
      <c r="I5" s="87"/>
      <c r="J5" s="11"/>
    </row>
    <row r="6" spans="1:15" ht="15.75" customHeight="1">
      <c r="A6" s="4"/>
      <c r="B6" s="41"/>
      <c r="C6" s="26"/>
      <c r="D6" s="87"/>
      <c r="E6" s="26"/>
      <c r="F6" s="26"/>
      <c r="G6" s="26"/>
      <c r="H6" s="28" t="s">
        <v>32</v>
      </c>
      <c r="I6" s="87"/>
      <c r="J6" s="11"/>
    </row>
    <row r="7" spans="1:15" ht="15.75" customHeight="1">
      <c r="A7" s="4"/>
      <c r="B7" s="42"/>
      <c r="C7" s="88"/>
      <c r="D7" s="80"/>
      <c r="E7" s="34"/>
      <c r="F7" s="34"/>
      <c r="G7" s="34"/>
      <c r="H7" s="36"/>
      <c r="I7" s="34"/>
      <c r="J7" s="51"/>
    </row>
    <row r="8" spans="1:15" ht="24" hidden="1" customHeight="1">
      <c r="A8" s="4"/>
      <c r="B8" s="47" t="s">
        <v>19</v>
      </c>
      <c r="C8" s="5"/>
      <c r="D8" s="35"/>
      <c r="E8" s="5"/>
      <c r="F8" s="5"/>
      <c r="G8" s="45"/>
      <c r="H8" s="28" t="s">
        <v>31</v>
      </c>
      <c r="I8" s="33"/>
      <c r="J8" s="11"/>
    </row>
    <row r="9" spans="1:15" ht="15.75" hidden="1" customHeight="1">
      <c r="A9" s="4"/>
      <c r="B9" s="4"/>
      <c r="C9" s="5"/>
      <c r="D9" s="35"/>
      <c r="E9" s="5"/>
      <c r="F9" s="5"/>
      <c r="G9" s="45"/>
      <c r="H9" s="28" t="s">
        <v>32</v>
      </c>
      <c r="I9" s="33"/>
      <c r="J9" s="11"/>
    </row>
    <row r="10" spans="1:15" ht="15.75" hidden="1" customHeight="1">
      <c r="A10" s="4"/>
      <c r="B10" s="52"/>
      <c r="C10" s="27"/>
      <c r="D10" s="46"/>
      <c r="E10" s="55"/>
      <c r="F10" s="55"/>
      <c r="G10" s="53"/>
      <c r="H10" s="53"/>
      <c r="I10" s="54"/>
      <c r="J10" s="51"/>
    </row>
    <row r="11" spans="1:15" ht="24" customHeight="1">
      <c r="A11" s="4"/>
      <c r="B11" s="47" t="s">
        <v>18</v>
      </c>
      <c r="C11" s="5"/>
      <c r="D11" s="310"/>
      <c r="E11" s="310"/>
      <c r="F11" s="310"/>
      <c r="G11" s="310"/>
      <c r="H11" s="28" t="s">
        <v>31</v>
      </c>
      <c r="I11" s="286"/>
      <c r="J11" s="11"/>
    </row>
    <row r="12" spans="1:15" ht="15.75" customHeight="1">
      <c r="A12" s="4"/>
      <c r="B12" s="41"/>
      <c r="C12" s="26"/>
      <c r="D12" s="328"/>
      <c r="E12" s="328"/>
      <c r="F12" s="328"/>
      <c r="G12" s="328"/>
      <c r="H12" s="28" t="s">
        <v>32</v>
      </c>
      <c r="I12" s="286"/>
      <c r="J12" s="11"/>
    </row>
    <row r="13" spans="1:15" ht="15.75" customHeight="1">
      <c r="A13" s="4"/>
      <c r="B13" s="42"/>
      <c r="C13" s="285"/>
      <c r="D13" s="329"/>
      <c r="E13" s="329"/>
      <c r="F13" s="329"/>
      <c r="G13" s="329"/>
      <c r="H13" s="29"/>
      <c r="I13" s="34"/>
      <c r="J13" s="51"/>
    </row>
    <row r="14" spans="1:15" ht="24" hidden="1" customHeight="1">
      <c r="A14" s="4"/>
      <c r="B14" s="66" t="s">
        <v>20</v>
      </c>
      <c r="C14" s="67"/>
      <c r="D14" s="68"/>
      <c r="E14" s="69"/>
      <c r="F14" s="69"/>
      <c r="G14" s="69"/>
      <c r="H14" s="70"/>
      <c r="I14" s="69"/>
      <c r="J14" s="71"/>
    </row>
    <row r="15" spans="1:15" ht="32.25" customHeight="1">
      <c r="A15" s="4"/>
      <c r="B15" s="52" t="s">
        <v>29</v>
      </c>
      <c r="C15" s="72"/>
      <c r="D15" s="53"/>
      <c r="E15" s="309"/>
      <c r="F15" s="309"/>
      <c r="G15" s="326"/>
      <c r="H15" s="326"/>
      <c r="I15" s="326" t="s">
        <v>28</v>
      </c>
      <c r="J15" s="327"/>
    </row>
    <row r="16" spans="1:15" ht="23.25" customHeight="1">
      <c r="A16" s="135" t="s">
        <v>23</v>
      </c>
      <c r="B16" s="136" t="s">
        <v>199</v>
      </c>
      <c r="C16" s="58"/>
      <c r="D16" s="59"/>
      <c r="E16" s="315"/>
      <c r="F16" s="316"/>
      <c r="G16" s="315"/>
      <c r="H16" s="316"/>
      <c r="I16" s="315">
        <f>SUMIF(F48:F52,A16,I48:I52)+SUMIF(F48:F52,"PSU",I48:I52)</f>
        <v>0</v>
      </c>
      <c r="J16" s="317"/>
    </row>
    <row r="17" spans="1:10" ht="23.25" customHeight="1">
      <c r="A17" s="135" t="s">
        <v>24</v>
      </c>
      <c r="B17" s="136" t="s">
        <v>24</v>
      </c>
      <c r="C17" s="58"/>
      <c r="D17" s="59"/>
      <c r="E17" s="315"/>
      <c r="F17" s="316"/>
      <c r="G17" s="315"/>
      <c r="H17" s="316"/>
      <c r="I17" s="315">
        <f>SUMIF(F48:F52,A17,I48:I52)</f>
        <v>0</v>
      </c>
      <c r="J17" s="317"/>
    </row>
    <row r="18" spans="1:10" ht="23.25" customHeight="1">
      <c r="A18" s="135" t="s">
        <v>25</v>
      </c>
      <c r="B18" s="136" t="s">
        <v>25</v>
      </c>
      <c r="C18" s="58"/>
      <c r="D18" s="59"/>
      <c r="E18" s="315"/>
      <c r="F18" s="316"/>
      <c r="G18" s="315"/>
      <c r="H18" s="316"/>
      <c r="I18" s="315">
        <f>SUMIF(F48:F52,A18,I48:I52)</f>
        <v>0</v>
      </c>
      <c r="J18" s="317"/>
    </row>
    <row r="19" spans="1:10" ht="23.25" customHeight="1">
      <c r="A19" s="135"/>
      <c r="B19" s="136" t="s">
        <v>1218</v>
      </c>
      <c r="C19" s="171"/>
      <c r="D19" s="172"/>
      <c r="E19" s="173"/>
      <c r="F19" s="174"/>
      <c r="G19" s="173"/>
      <c r="H19" s="174"/>
      <c r="I19" s="318">
        <f>'EL-Rekapitulace'!C24</f>
        <v>0</v>
      </c>
      <c r="J19" s="317"/>
    </row>
    <row r="20" spans="1:10" ht="23.25" customHeight="1">
      <c r="A20" s="135" t="s">
        <v>56</v>
      </c>
      <c r="B20" s="136" t="s">
        <v>26</v>
      </c>
      <c r="C20" s="58"/>
      <c r="D20" s="59"/>
      <c r="E20" s="315"/>
      <c r="F20" s="316"/>
      <c r="G20" s="315"/>
      <c r="H20" s="316"/>
      <c r="I20" s="315">
        <f>'VN+ON'!F8</f>
        <v>0</v>
      </c>
      <c r="J20" s="317"/>
    </row>
    <row r="21" spans="1:10" ht="23.25" customHeight="1">
      <c r="A21" s="135" t="s">
        <v>57</v>
      </c>
      <c r="B21" s="136" t="s">
        <v>27</v>
      </c>
      <c r="C21" s="58"/>
      <c r="D21" s="59"/>
      <c r="E21" s="315"/>
      <c r="F21" s="316"/>
      <c r="G21" s="315"/>
      <c r="H21" s="316"/>
      <c r="I21" s="315">
        <f>'VN+ON'!F18</f>
        <v>0</v>
      </c>
      <c r="J21" s="317"/>
    </row>
    <row r="22" spans="1:10" ht="23.25" customHeight="1">
      <c r="A22" s="4"/>
      <c r="B22" s="74" t="s">
        <v>28</v>
      </c>
      <c r="C22" s="75"/>
      <c r="D22" s="76"/>
      <c r="E22" s="324"/>
      <c r="F22" s="325"/>
      <c r="G22" s="324"/>
      <c r="H22" s="325"/>
      <c r="I22" s="324">
        <f>SUM(I16:J21)</f>
        <v>0</v>
      </c>
      <c r="J22" s="341"/>
    </row>
    <row r="23" spans="1:10" ht="33" customHeight="1">
      <c r="A23" s="4"/>
      <c r="B23" s="65" t="s">
        <v>30</v>
      </c>
      <c r="C23" s="58"/>
      <c r="D23" s="59"/>
      <c r="E23" s="64"/>
      <c r="F23" s="61"/>
      <c r="G23" s="50"/>
      <c r="H23" s="50"/>
      <c r="I23" s="50"/>
      <c r="J23" s="62"/>
    </row>
    <row r="24" spans="1:10" ht="23.25" customHeight="1">
      <c r="A24" s="4"/>
      <c r="B24" s="57" t="s">
        <v>11</v>
      </c>
      <c r="C24" s="58"/>
      <c r="D24" s="59"/>
      <c r="E24" s="60">
        <v>15</v>
      </c>
      <c r="F24" s="61" t="s">
        <v>0</v>
      </c>
      <c r="G24" s="313">
        <v>0</v>
      </c>
      <c r="H24" s="314"/>
      <c r="I24" s="314"/>
      <c r="J24" s="62" t="str">
        <f t="shared" ref="J24:J29" si="0">Mena</f>
        <v>CZK</v>
      </c>
    </row>
    <row r="25" spans="1:10" ht="23.25" customHeight="1">
      <c r="A25" s="4"/>
      <c r="B25" s="57" t="s">
        <v>12</v>
      </c>
      <c r="C25" s="58"/>
      <c r="D25" s="59"/>
      <c r="E25" s="60">
        <f>SazbaDPH1</f>
        <v>15</v>
      </c>
      <c r="F25" s="61" t="s">
        <v>0</v>
      </c>
      <c r="G25" s="311">
        <f>ZakladDPHSni*SazbaDPH1/100</f>
        <v>0</v>
      </c>
      <c r="H25" s="312"/>
      <c r="I25" s="312"/>
      <c r="J25" s="62" t="str">
        <f t="shared" si="0"/>
        <v>CZK</v>
      </c>
    </row>
    <row r="26" spans="1:10" ht="23.25" customHeight="1">
      <c r="A26" s="4"/>
      <c r="B26" s="57" t="s">
        <v>13</v>
      </c>
      <c r="C26" s="58"/>
      <c r="D26" s="59"/>
      <c r="E26" s="60">
        <v>21</v>
      </c>
      <c r="F26" s="61" t="s">
        <v>0</v>
      </c>
      <c r="G26" s="313">
        <f>I22</f>
        <v>0</v>
      </c>
      <c r="H26" s="314"/>
      <c r="I26" s="314"/>
      <c r="J26" s="62" t="str">
        <f t="shared" si="0"/>
        <v>CZK</v>
      </c>
    </row>
    <row r="27" spans="1:10" ht="23.25" customHeight="1">
      <c r="A27" s="4"/>
      <c r="B27" s="49" t="s">
        <v>14</v>
      </c>
      <c r="C27" s="22"/>
      <c r="D27" s="18"/>
      <c r="E27" s="43">
        <f>SazbaDPH2</f>
        <v>21</v>
      </c>
      <c r="F27" s="44" t="s">
        <v>0</v>
      </c>
      <c r="G27" s="322">
        <f>ZakladDPHZakl*SazbaDPH2/100</f>
        <v>0</v>
      </c>
      <c r="H27" s="323"/>
      <c r="I27" s="323"/>
      <c r="J27" s="56" t="str">
        <f t="shared" si="0"/>
        <v>CZK</v>
      </c>
    </row>
    <row r="28" spans="1:10" ht="23.25" customHeight="1" thickBot="1">
      <c r="A28" s="4"/>
      <c r="B28" s="48" t="s">
        <v>4</v>
      </c>
      <c r="C28" s="20"/>
      <c r="D28" s="23"/>
      <c r="E28" s="20"/>
      <c r="F28" s="21"/>
      <c r="G28" s="338">
        <f>0</f>
        <v>0</v>
      </c>
      <c r="H28" s="338"/>
      <c r="I28" s="338"/>
      <c r="J28" s="63" t="str">
        <f t="shared" si="0"/>
        <v>CZK</v>
      </c>
    </row>
    <row r="29" spans="1:10" ht="27.75" hidden="1" customHeight="1" thickBot="1">
      <c r="A29" s="4"/>
      <c r="B29" s="107" t="s">
        <v>22</v>
      </c>
      <c r="C29" s="108"/>
      <c r="D29" s="108"/>
      <c r="E29" s="109"/>
      <c r="F29" s="110"/>
      <c r="G29" s="340" t="e">
        <f>ZakladDPHSniVypocet+ZakladDPHZaklVypocet</f>
        <v>#REF!</v>
      </c>
      <c r="H29" s="340"/>
      <c r="I29" s="340"/>
      <c r="J29" s="111" t="str">
        <f t="shared" si="0"/>
        <v>CZK</v>
      </c>
    </row>
    <row r="30" spans="1:10" ht="27.75" customHeight="1" thickBot="1">
      <c r="A30" s="4"/>
      <c r="B30" s="107" t="s">
        <v>33</v>
      </c>
      <c r="C30" s="112"/>
      <c r="D30" s="112"/>
      <c r="E30" s="112"/>
      <c r="F30" s="112"/>
      <c r="G30" s="339">
        <f>ZakladDPHSni+DPHSni+ZakladDPHZakl+DPHZakl+Zaokrouhleni</f>
        <v>0</v>
      </c>
      <c r="H30" s="339"/>
      <c r="I30" s="339"/>
      <c r="J30" s="113" t="s">
        <v>44</v>
      </c>
    </row>
    <row r="31" spans="1:10" ht="12.75" customHeight="1">
      <c r="A31" s="4"/>
      <c r="B31" s="4"/>
      <c r="C31" s="5"/>
      <c r="D31" s="5"/>
      <c r="E31" s="5"/>
      <c r="F31" s="5"/>
      <c r="G31" s="45"/>
      <c r="H31" s="5"/>
      <c r="I31" s="45"/>
      <c r="J31" s="12"/>
    </row>
    <row r="32" spans="1:10" ht="30" customHeight="1">
      <c r="A32" s="4"/>
      <c r="B32" s="4"/>
      <c r="C32" s="5"/>
      <c r="D32" s="5"/>
      <c r="E32" s="5"/>
      <c r="F32" s="5"/>
      <c r="G32" s="45"/>
      <c r="H32" s="5"/>
      <c r="I32" s="45"/>
      <c r="J32" s="12"/>
    </row>
    <row r="33" spans="1:10" ht="18.75" customHeight="1">
      <c r="A33" s="4"/>
      <c r="B33" s="24"/>
      <c r="C33" s="19" t="s">
        <v>10</v>
      </c>
      <c r="D33" s="39"/>
      <c r="E33" s="39"/>
      <c r="F33" s="19" t="s">
        <v>9</v>
      </c>
      <c r="G33" s="39"/>
      <c r="H33" s="40">
        <f ca="1">TODAY()</f>
        <v>44942</v>
      </c>
      <c r="I33" s="39"/>
      <c r="J33" s="12"/>
    </row>
    <row r="34" spans="1:10" ht="47.25" customHeight="1">
      <c r="A34" s="4"/>
      <c r="B34" s="4"/>
      <c r="C34" s="5"/>
      <c r="D34" s="5"/>
      <c r="E34" s="5"/>
      <c r="F34" s="5"/>
      <c r="G34" s="45"/>
      <c r="H34" s="5"/>
      <c r="I34" s="45"/>
      <c r="J34" s="12"/>
    </row>
    <row r="35" spans="1:10" s="37" customFormat="1" ht="18.75" customHeight="1">
      <c r="A35" s="30"/>
      <c r="B35" s="30"/>
      <c r="C35" s="31"/>
      <c r="D35" s="25"/>
      <c r="E35" s="25"/>
      <c r="F35" s="31"/>
      <c r="G35" s="32"/>
      <c r="H35" s="25"/>
      <c r="I35" s="32"/>
      <c r="J35" s="38"/>
    </row>
    <row r="36" spans="1:10" ht="12.75" customHeight="1">
      <c r="A36" s="4"/>
      <c r="B36" s="4"/>
      <c r="C36" s="5"/>
      <c r="D36" s="342" t="s">
        <v>2</v>
      </c>
      <c r="E36" s="342"/>
      <c r="F36" s="5"/>
      <c r="G36" s="45"/>
      <c r="H36" s="13" t="s">
        <v>3</v>
      </c>
      <c r="I36" s="45"/>
      <c r="J36" s="12"/>
    </row>
    <row r="37" spans="1:10" ht="13.5" customHeight="1" thickBot="1">
      <c r="A37" s="14"/>
      <c r="B37" s="14"/>
      <c r="C37" s="15"/>
      <c r="D37" s="15"/>
      <c r="E37" s="15"/>
      <c r="F37" s="15"/>
      <c r="G37" s="16"/>
      <c r="H37" s="15"/>
      <c r="I37" s="16"/>
      <c r="J37" s="17"/>
    </row>
    <row r="38" spans="1:10" ht="27" hidden="1" customHeight="1">
      <c r="B38" s="77" t="s">
        <v>15</v>
      </c>
      <c r="C38" s="3"/>
      <c r="D38" s="3"/>
      <c r="E38" s="3"/>
      <c r="F38" s="99"/>
      <c r="G38" s="99"/>
      <c r="H38" s="99"/>
      <c r="I38" s="99"/>
      <c r="J38" s="3"/>
    </row>
    <row r="39" spans="1:10" ht="25.5" hidden="1" customHeight="1">
      <c r="A39" s="91" t="s">
        <v>35</v>
      </c>
      <c r="B39" s="93" t="s">
        <v>16</v>
      </c>
      <c r="C39" s="94" t="s">
        <v>5</v>
      </c>
      <c r="D39" s="95"/>
      <c r="E39" s="95"/>
      <c r="F39" s="100" t="str">
        <f>B24</f>
        <v>Základ pro sníženou DPH</v>
      </c>
      <c r="G39" s="100" t="str">
        <f>B26</f>
        <v>Základ pro základní DPH</v>
      </c>
      <c r="H39" s="101" t="s">
        <v>17</v>
      </c>
      <c r="I39" s="101" t="s">
        <v>1</v>
      </c>
      <c r="J39" s="96" t="s">
        <v>0</v>
      </c>
    </row>
    <row r="40" spans="1:10" ht="25.5" hidden="1" customHeight="1">
      <c r="A40" s="91">
        <v>1</v>
      </c>
      <c r="B40" s="97" t="s">
        <v>42</v>
      </c>
      <c r="C40" s="301" t="s">
        <v>41</v>
      </c>
      <c r="D40" s="302"/>
      <c r="E40" s="302"/>
      <c r="F40" s="102" t="e">
        <f>#REF!</f>
        <v>#REF!</v>
      </c>
      <c r="G40" s="103" t="e">
        <f>#REF!</f>
        <v>#REF!</v>
      </c>
      <c r="H40" s="104" t="e">
        <f>(F40*SazbaDPH1/100)+(G40*SazbaDPH2/100)</f>
        <v>#REF!</v>
      </c>
      <c r="I40" s="104" t="e">
        <f>F40+G40+H40</f>
        <v>#REF!</v>
      </c>
      <c r="J40" s="98" t="e">
        <f>IF(CenaCelkemVypocet=0,"",I40/CenaCelkemVypocet*100)</f>
        <v>#REF!</v>
      </c>
    </row>
    <row r="41" spans="1:10" ht="25.5" hidden="1" customHeight="1">
      <c r="A41" s="91"/>
      <c r="B41" s="303" t="s">
        <v>43</v>
      </c>
      <c r="C41" s="304"/>
      <c r="D41" s="304"/>
      <c r="E41" s="305"/>
      <c r="F41" s="105" t="e">
        <f>SUMIF(A40:A40,"=1",F40:F40)</f>
        <v>#REF!</v>
      </c>
      <c r="G41" s="106" t="e">
        <f>SUMIF(A40:A40,"=1",G40:G40)</f>
        <v>#REF!</v>
      </c>
      <c r="H41" s="106" t="e">
        <f>SUMIF(A40:A40,"=1",H40:H40)</f>
        <v>#REF!</v>
      </c>
      <c r="I41" s="106" t="e">
        <f>SUMIF(A40:A40,"=1",I40:I40)</f>
        <v>#REF!</v>
      </c>
      <c r="J41" s="92" t="e">
        <f>SUMIF(A40:A40,"=1",J40:J40)</f>
        <v>#REF!</v>
      </c>
    </row>
    <row r="45" spans="1:10" ht="15.75">
      <c r="B45" s="114" t="s">
        <v>198</v>
      </c>
    </row>
    <row r="47" spans="1:10" ht="25.5" customHeight="1">
      <c r="A47" s="115"/>
      <c r="B47" s="119" t="s">
        <v>16</v>
      </c>
      <c r="C47" s="119" t="s">
        <v>5</v>
      </c>
      <c r="D47" s="120"/>
      <c r="E47" s="120"/>
      <c r="F47" s="123" t="s">
        <v>45</v>
      </c>
      <c r="G47" s="123"/>
      <c r="H47" s="123"/>
      <c r="I47" s="306" t="s">
        <v>28</v>
      </c>
      <c r="J47" s="306"/>
    </row>
    <row r="48" spans="1:10" ht="25.5" customHeight="1">
      <c r="A48" s="116"/>
      <c r="B48" s="124" t="s">
        <v>46</v>
      </c>
      <c r="C48" s="307" t="s">
        <v>47</v>
      </c>
      <c r="D48" s="308"/>
      <c r="E48" s="308"/>
      <c r="F48" s="126" t="s">
        <v>23</v>
      </c>
      <c r="G48" s="127"/>
      <c r="H48" s="127"/>
      <c r="I48" s="447">
        <f>'Stavba-položky'!G8</f>
        <v>0</v>
      </c>
      <c r="J48" s="447"/>
    </row>
    <row r="49" spans="1:10" ht="25.5" customHeight="1">
      <c r="A49" s="116"/>
      <c r="B49" s="118" t="s">
        <v>48</v>
      </c>
      <c r="C49" s="299" t="s">
        <v>49</v>
      </c>
      <c r="D49" s="300"/>
      <c r="E49" s="300"/>
      <c r="F49" s="128" t="s">
        <v>23</v>
      </c>
      <c r="G49" s="129"/>
      <c r="H49" s="129"/>
      <c r="I49" s="298">
        <f>'Stavba-položky'!G62</f>
        <v>0</v>
      </c>
      <c r="J49" s="298"/>
    </row>
    <row r="50" spans="1:10" ht="25.5" customHeight="1">
      <c r="A50" s="116"/>
      <c r="B50" s="118" t="s">
        <v>50</v>
      </c>
      <c r="C50" s="299" t="s">
        <v>51</v>
      </c>
      <c r="D50" s="300"/>
      <c r="E50" s="300"/>
      <c r="F50" s="128" t="s">
        <v>23</v>
      </c>
      <c r="G50" s="129"/>
      <c r="H50" s="129"/>
      <c r="I50" s="298">
        <f>'Stavba-položky'!G85</f>
        <v>0</v>
      </c>
      <c r="J50" s="298"/>
    </row>
    <row r="51" spans="1:10" ht="25.5" customHeight="1">
      <c r="A51" s="116"/>
      <c r="B51" s="118" t="s">
        <v>52</v>
      </c>
      <c r="C51" s="299" t="s">
        <v>53</v>
      </c>
      <c r="D51" s="300"/>
      <c r="E51" s="300"/>
      <c r="F51" s="128" t="s">
        <v>23</v>
      </c>
      <c r="G51" s="129"/>
      <c r="H51" s="129"/>
      <c r="I51" s="298">
        <f>'Stavba-položky'!G102</f>
        <v>0</v>
      </c>
      <c r="J51" s="298"/>
    </row>
    <row r="52" spans="1:10" ht="25.5" customHeight="1">
      <c r="A52" s="116"/>
      <c r="B52" s="125" t="s">
        <v>54</v>
      </c>
      <c r="C52" s="345" t="s">
        <v>55</v>
      </c>
      <c r="D52" s="346"/>
      <c r="E52" s="346"/>
      <c r="F52" s="130" t="s">
        <v>23</v>
      </c>
      <c r="G52" s="131"/>
      <c r="H52" s="131"/>
      <c r="I52" s="344">
        <f>'Stavba-položky'!G121</f>
        <v>0</v>
      </c>
      <c r="J52" s="344"/>
    </row>
    <row r="53" spans="1:10" ht="25.5" customHeight="1">
      <c r="A53" s="117"/>
      <c r="B53" s="121" t="s">
        <v>1</v>
      </c>
      <c r="C53" s="121"/>
      <c r="D53" s="122"/>
      <c r="E53" s="122"/>
      <c r="F53" s="132"/>
      <c r="G53" s="133"/>
      <c r="H53" s="133"/>
      <c r="I53" s="343">
        <f>SUM(I48:I52)</f>
        <v>0</v>
      </c>
      <c r="J53" s="343"/>
    </row>
    <row r="54" spans="1:10">
      <c r="F54" s="134"/>
      <c r="G54" s="90"/>
      <c r="H54" s="134"/>
      <c r="I54" s="90"/>
      <c r="J54" s="90"/>
    </row>
    <row r="55" spans="1:10" ht="18">
      <c r="B55" s="283" t="s">
        <v>1215</v>
      </c>
      <c r="F55" s="155"/>
      <c r="G55" s="155"/>
      <c r="H55" s="155"/>
      <c r="I55" s="155"/>
      <c r="J55" s="155"/>
    </row>
    <row r="56" spans="1:10">
      <c r="G56"/>
      <c r="I56"/>
      <c r="J56"/>
    </row>
    <row r="57" spans="1:10" ht="125.25" customHeight="1">
      <c r="B57" s="336" t="s">
        <v>1216</v>
      </c>
      <c r="C57" s="337"/>
      <c r="D57" s="337"/>
      <c r="E57" s="337"/>
      <c r="F57" s="337"/>
      <c r="G57" s="337"/>
      <c r="H57" s="337"/>
      <c r="I57" s="337"/>
      <c r="J57" s="337"/>
    </row>
  </sheetData>
  <sheetProtection algorithmName="SHA-512" hashValue="c0nq8v0UClbAgtPTBmX28ibPnrGJFO5eFrA+x0ItCOVRK6Z/8kKk99gRLQ/dc7wS0tV8QoI2SptSmm1fwrsVug==" saltValue="fT1tqUpMlJyywDWo0fsUvA==" spinCount="100000" sheet="1" objects="1" scenarios="1" formatCells="0" formatColumns="0"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52">
    <mergeCell ref="B57:J57"/>
    <mergeCell ref="G28:I28"/>
    <mergeCell ref="G30:I30"/>
    <mergeCell ref="G26:I26"/>
    <mergeCell ref="I16:J16"/>
    <mergeCell ref="I20:J20"/>
    <mergeCell ref="G22:H22"/>
    <mergeCell ref="G29:I29"/>
    <mergeCell ref="I22:J22"/>
    <mergeCell ref="G20:H20"/>
    <mergeCell ref="G21:H21"/>
    <mergeCell ref="D36:E36"/>
    <mergeCell ref="E18:F18"/>
    <mergeCell ref="I53:J53"/>
    <mergeCell ref="I52:J52"/>
    <mergeCell ref="C52:E52"/>
    <mergeCell ref="G27:I27"/>
    <mergeCell ref="E22:F22"/>
    <mergeCell ref="G15:H15"/>
    <mergeCell ref="I15:J15"/>
    <mergeCell ref="E16:F16"/>
    <mergeCell ref="E17:F17"/>
    <mergeCell ref="G16:H16"/>
    <mergeCell ref="G17:H17"/>
    <mergeCell ref="G18:H18"/>
    <mergeCell ref="I17:J17"/>
    <mergeCell ref="I18:J18"/>
    <mergeCell ref="E20:F20"/>
    <mergeCell ref="E21:F21"/>
    <mergeCell ref="I21:J21"/>
    <mergeCell ref="I19:J19"/>
    <mergeCell ref="B1:J1"/>
    <mergeCell ref="D12:G12"/>
    <mergeCell ref="D13:G13"/>
    <mergeCell ref="D3:J3"/>
    <mergeCell ref="D2:J2"/>
    <mergeCell ref="D4:J4"/>
    <mergeCell ref="I50:J50"/>
    <mergeCell ref="C50:E50"/>
    <mergeCell ref="I51:J51"/>
    <mergeCell ref="C51:E51"/>
    <mergeCell ref="C40:E40"/>
    <mergeCell ref="B41:E41"/>
    <mergeCell ref="I47:J47"/>
    <mergeCell ref="I48:J48"/>
    <mergeCell ref="C48:E48"/>
    <mergeCell ref="I49:J49"/>
    <mergeCell ref="C49:E49"/>
    <mergeCell ref="E15:F15"/>
    <mergeCell ref="D11:G11"/>
    <mergeCell ref="G25:I25"/>
    <mergeCell ref="G24:I24"/>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Stránka &amp;P z &amp;N</oddFooter>
  </headerFooter>
  <rowBreaks count="1" manualBreakCount="1">
    <brk id="37" min="1" max="9" man="1"/>
  </rowBreaks>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tabColor rgb="FFFF9966"/>
  </sheetPr>
  <dimension ref="A1:G5"/>
  <sheetViews>
    <sheetView workbookViewId="0">
      <selection activeCell="A5" sqref="A5:IV5"/>
    </sheetView>
  </sheetViews>
  <sheetFormatPr defaultColWidth="9.140625" defaultRowHeight="12.75"/>
  <cols>
    <col min="1" max="1" width="4.28515625" style="6" customWidth="1"/>
    <col min="2" max="2" width="14.42578125" style="6" customWidth="1"/>
    <col min="3" max="3" width="38.28515625" style="10" customWidth="1"/>
    <col min="4" max="4" width="4.5703125" style="6" customWidth="1"/>
    <col min="5" max="5" width="10.5703125" style="6" customWidth="1"/>
    <col min="6" max="6" width="9.85546875" style="6" customWidth="1"/>
    <col min="7" max="7" width="12.7109375" style="6" customWidth="1"/>
    <col min="8" max="16384" width="9.140625" style="6"/>
  </cols>
  <sheetData>
    <row r="1" spans="1:7" ht="15.75">
      <c r="A1" s="347" t="s">
        <v>6</v>
      </c>
      <c r="B1" s="347"/>
      <c r="C1" s="348"/>
      <c r="D1" s="347"/>
      <c r="E1" s="347"/>
      <c r="F1" s="347"/>
      <c r="G1" s="347"/>
    </row>
    <row r="2" spans="1:7" ht="24.95" customHeight="1">
      <c r="A2" s="79" t="s">
        <v>37</v>
      </c>
      <c r="B2" s="78"/>
      <c r="C2" s="349"/>
      <c r="D2" s="349"/>
      <c r="E2" s="349"/>
      <c r="F2" s="349"/>
      <c r="G2" s="350"/>
    </row>
    <row r="3" spans="1:7" ht="24.95" hidden="1" customHeight="1">
      <c r="A3" s="79" t="s">
        <v>7</v>
      </c>
      <c r="B3" s="78"/>
      <c r="C3" s="349"/>
      <c r="D3" s="349"/>
      <c r="E3" s="349"/>
      <c r="F3" s="349"/>
      <c r="G3" s="350"/>
    </row>
    <row r="4" spans="1:7" ht="24.95" hidden="1" customHeight="1">
      <c r="A4" s="79" t="s">
        <v>8</v>
      </c>
      <c r="B4" s="78"/>
      <c r="C4" s="349"/>
      <c r="D4" s="349"/>
      <c r="E4" s="349"/>
      <c r="F4" s="349"/>
      <c r="G4" s="350"/>
    </row>
    <row r="5" spans="1:7" hidden="1">
      <c r="B5" s="7"/>
      <c r="C5" s="8"/>
      <c r="D5" s="9"/>
    </row>
  </sheetData>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CE,Tučné"RTS Stavitel +,  © RTS, a.s.&amp;R&amp;"Arial,Obyčejné"Strana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3B9FB-EF2B-4028-BDC3-FC1B9D3A822B}">
  <sheetPr>
    <outlinePr summaryBelow="0"/>
  </sheetPr>
  <dimension ref="A1:AW127"/>
  <sheetViews>
    <sheetView showZeros="0" zoomScaleNormal="100" zoomScaleSheetLayoutView="100" workbookViewId="0">
      <selection sqref="A1:G1"/>
    </sheetView>
  </sheetViews>
  <sheetFormatPr defaultRowHeight="12.75" outlineLevelRow="1"/>
  <cols>
    <col min="1" max="1" width="4.28515625" customWidth="1"/>
    <col min="2" max="2" width="14.42578125" style="89" customWidth="1"/>
    <col min="3" max="3" width="50.7109375" style="89" customWidth="1"/>
    <col min="4" max="4" width="4.5703125" style="153" customWidth="1"/>
    <col min="5" max="5" width="10.5703125" style="155" customWidth="1"/>
    <col min="6" max="6" width="9.85546875" customWidth="1"/>
    <col min="7" max="7" width="12.7109375" customWidth="1"/>
    <col min="8" max="8" width="11.7109375" style="153" customWidth="1"/>
    <col min="9" max="10" width="11.7109375" customWidth="1"/>
    <col min="18" max="28" width="0" hidden="1" customWidth="1"/>
  </cols>
  <sheetData>
    <row r="1" spans="1:49" ht="15.75" customHeight="1">
      <c r="A1" s="351" t="s">
        <v>6</v>
      </c>
      <c r="B1" s="351"/>
      <c r="C1" s="351"/>
      <c r="D1" s="351"/>
      <c r="E1" s="351"/>
      <c r="F1" s="351"/>
      <c r="G1" s="351"/>
      <c r="T1" t="s">
        <v>59</v>
      </c>
    </row>
    <row r="2" spans="1:49" ht="24.95" customHeight="1">
      <c r="A2" s="446" t="s">
        <v>58</v>
      </c>
      <c r="B2" s="294"/>
      <c r="C2" s="398" t="s">
        <v>192</v>
      </c>
      <c r="D2" s="399"/>
      <c r="E2" s="399"/>
      <c r="F2" s="399"/>
      <c r="G2" s="400"/>
      <c r="T2" t="s">
        <v>60</v>
      </c>
    </row>
    <row r="3" spans="1:49" ht="24.95" customHeight="1">
      <c r="A3" s="446" t="s">
        <v>7</v>
      </c>
      <c r="B3" s="294"/>
      <c r="C3" s="398" t="s">
        <v>193</v>
      </c>
      <c r="D3" s="399"/>
      <c r="E3" s="399"/>
      <c r="F3" s="399"/>
      <c r="G3" s="400"/>
      <c r="T3" t="s">
        <v>61</v>
      </c>
    </row>
    <row r="4" spans="1:49" ht="24.95" customHeight="1">
      <c r="A4" s="446" t="s">
        <v>8</v>
      </c>
      <c r="B4" s="294"/>
      <c r="C4" s="398" t="s">
        <v>194</v>
      </c>
      <c r="D4" s="399"/>
      <c r="E4" s="399"/>
      <c r="F4" s="399"/>
      <c r="G4" s="400"/>
      <c r="T4" t="s">
        <v>62</v>
      </c>
    </row>
    <row r="5" spans="1:49">
      <c r="A5" s="445" t="s">
        <v>63</v>
      </c>
      <c r="B5" s="137"/>
      <c r="C5" s="137"/>
      <c r="D5" s="167"/>
      <c r="E5" s="164"/>
      <c r="F5" s="138"/>
      <c r="G5" s="444"/>
      <c r="T5" t="s">
        <v>64</v>
      </c>
    </row>
    <row r="7" spans="1:49" ht="25.5">
      <c r="A7" s="440" t="s">
        <v>65</v>
      </c>
      <c r="B7" s="443" t="s">
        <v>66</v>
      </c>
      <c r="C7" s="443" t="s">
        <v>67</v>
      </c>
      <c r="D7" s="442" t="s">
        <v>68</v>
      </c>
      <c r="E7" s="441" t="s">
        <v>69</v>
      </c>
      <c r="F7" s="139" t="s">
        <v>70</v>
      </c>
      <c r="G7" s="440" t="s">
        <v>28</v>
      </c>
      <c r="H7" s="151" t="s">
        <v>71</v>
      </c>
      <c r="I7" s="151" t="s">
        <v>190</v>
      </c>
      <c r="J7" s="151" t="s">
        <v>191</v>
      </c>
    </row>
    <row r="8" spans="1:49">
      <c r="A8" s="145" t="s">
        <v>72</v>
      </c>
      <c r="B8" s="146" t="s">
        <v>46</v>
      </c>
      <c r="C8" s="147" t="s">
        <v>47</v>
      </c>
      <c r="D8" s="168"/>
      <c r="E8" s="159"/>
      <c r="F8" s="159"/>
      <c r="G8" s="159">
        <f>SUMIF(T9:T61,"&lt;&gt;NOR",G9:G61)</f>
        <v>0</v>
      </c>
      <c r="H8" s="152"/>
      <c r="I8" s="159">
        <f>G8</f>
        <v>0</v>
      </c>
      <c r="J8" s="142"/>
      <c r="T8" t="s">
        <v>73</v>
      </c>
    </row>
    <row r="9" spans="1:49" outlineLevel="1">
      <c r="A9" s="140">
        <v>1</v>
      </c>
      <c r="B9" s="140" t="s">
        <v>74</v>
      </c>
      <c r="C9" s="262" t="s">
        <v>75</v>
      </c>
      <c r="D9" s="169" t="s">
        <v>76</v>
      </c>
      <c r="E9" s="157">
        <v>397.15</v>
      </c>
      <c r="F9" s="292"/>
      <c r="G9" s="157">
        <f>ROUND(E9*F9,2)</f>
        <v>0</v>
      </c>
      <c r="H9" s="161" t="s">
        <v>195</v>
      </c>
      <c r="I9" s="157">
        <f>G9</f>
        <v>0</v>
      </c>
      <c r="J9" s="143"/>
      <c r="K9" s="156"/>
      <c r="L9" s="156"/>
      <c r="M9" s="156"/>
      <c r="N9" s="156"/>
      <c r="O9" s="156"/>
      <c r="P9" s="156"/>
      <c r="Q9" s="156"/>
      <c r="R9" s="156"/>
      <c r="S9" s="156"/>
      <c r="T9" s="156" t="s">
        <v>77</v>
      </c>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row>
    <row r="10" spans="1:49" outlineLevel="1">
      <c r="A10" s="140"/>
      <c r="B10" s="140"/>
      <c r="C10" s="420" t="s">
        <v>78</v>
      </c>
      <c r="D10" s="419"/>
      <c r="E10" s="165">
        <v>378.4</v>
      </c>
      <c r="F10" s="291"/>
      <c r="G10" s="157"/>
      <c r="H10" s="161"/>
      <c r="I10" s="157">
        <f>G10</f>
        <v>0</v>
      </c>
      <c r="J10" s="143"/>
      <c r="K10" s="156"/>
      <c r="L10" s="156"/>
      <c r="M10" s="156"/>
      <c r="N10" s="156"/>
      <c r="O10" s="156"/>
      <c r="P10" s="156"/>
      <c r="Q10" s="156"/>
      <c r="R10" s="156"/>
      <c r="S10" s="156"/>
      <c r="T10" s="156" t="s">
        <v>79</v>
      </c>
      <c r="U10" s="156">
        <v>0</v>
      </c>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row>
    <row r="11" spans="1:49" outlineLevel="1">
      <c r="A11" s="140"/>
      <c r="B11" s="140"/>
      <c r="C11" s="420" t="s">
        <v>80</v>
      </c>
      <c r="D11" s="419"/>
      <c r="E11" s="165">
        <v>18.75</v>
      </c>
      <c r="F11" s="291"/>
      <c r="G11" s="157"/>
      <c r="H11" s="161"/>
      <c r="I11" s="157">
        <f>G11</f>
        <v>0</v>
      </c>
      <c r="J11" s="143"/>
      <c r="K11" s="156"/>
      <c r="L11" s="156"/>
      <c r="M11" s="156"/>
      <c r="N11" s="156"/>
      <c r="O11" s="156"/>
      <c r="P11" s="156"/>
      <c r="Q11" s="156"/>
      <c r="R11" s="156"/>
      <c r="S11" s="156"/>
      <c r="T11" s="156" t="s">
        <v>79</v>
      </c>
      <c r="U11" s="156">
        <v>0</v>
      </c>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row>
    <row r="12" spans="1:49" outlineLevel="1">
      <c r="A12" s="140">
        <v>2</v>
      </c>
      <c r="B12" s="140" t="s">
        <v>81</v>
      </c>
      <c r="C12" s="262" t="s">
        <v>82</v>
      </c>
      <c r="D12" s="169" t="s">
        <v>76</v>
      </c>
      <c r="E12" s="157">
        <v>397.15</v>
      </c>
      <c r="F12" s="292"/>
      <c r="G12" s="157">
        <f>ROUND(E12*F12,2)</f>
        <v>0</v>
      </c>
      <c r="H12" s="161" t="s">
        <v>195</v>
      </c>
      <c r="I12" s="157">
        <f>G12</f>
        <v>0</v>
      </c>
      <c r="J12" s="143"/>
      <c r="K12" s="156"/>
      <c r="L12" s="156"/>
      <c r="M12" s="156"/>
      <c r="N12" s="156"/>
      <c r="O12" s="156"/>
      <c r="P12" s="156"/>
      <c r="Q12" s="156"/>
      <c r="R12" s="156"/>
      <c r="S12" s="156"/>
      <c r="T12" s="156" t="s">
        <v>77</v>
      </c>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row>
    <row r="13" spans="1:49" outlineLevel="1">
      <c r="A13" s="140"/>
      <c r="B13" s="140"/>
      <c r="C13" s="420" t="s">
        <v>78</v>
      </c>
      <c r="D13" s="419"/>
      <c r="E13" s="165">
        <v>378.4</v>
      </c>
      <c r="F13" s="291"/>
      <c r="G13" s="157"/>
      <c r="H13" s="161">
        <v>0</v>
      </c>
      <c r="I13" s="157">
        <f>G13</f>
        <v>0</v>
      </c>
      <c r="J13" s="143"/>
      <c r="K13" s="156"/>
      <c r="L13" s="156"/>
      <c r="M13" s="156"/>
      <c r="N13" s="156"/>
      <c r="O13" s="156"/>
      <c r="P13" s="156"/>
      <c r="Q13" s="156"/>
      <c r="R13" s="156"/>
      <c r="S13" s="156"/>
      <c r="T13" s="156" t="s">
        <v>79</v>
      </c>
      <c r="U13" s="156">
        <v>0</v>
      </c>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row>
    <row r="14" spans="1:49" outlineLevel="1">
      <c r="A14" s="140"/>
      <c r="B14" s="140"/>
      <c r="C14" s="420" t="s">
        <v>80</v>
      </c>
      <c r="D14" s="419"/>
      <c r="E14" s="165">
        <v>18.75</v>
      </c>
      <c r="F14" s="291"/>
      <c r="G14" s="157"/>
      <c r="H14" s="161">
        <v>0</v>
      </c>
      <c r="I14" s="157">
        <f>G14</f>
        <v>0</v>
      </c>
      <c r="J14" s="143"/>
      <c r="K14" s="156"/>
      <c r="L14" s="156"/>
      <c r="M14" s="156"/>
      <c r="N14" s="156"/>
      <c r="O14" s="156"/>
      <c r="P14" s="156"/>
      <c r="Q14" s="156"/>
      <c r="R14" s="156"/>
      <c r="S14" s="156"/>
      <c r="T14" s="156" t="s">
        <v>79</v>
      </c>
      <c r="U14" s="156">
        <v>0</v>
      </c>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row>
    <row r="15" spans="1:49" outlineLevel="1">
      <c r="A15" s="436">
        <v>3</v>
      </c>
      <c r="B15" s="436" t="s">
        <v>83</v>
      </c>
      <c r="C15" s="439" t="s">
        <v>1264</v>
      </c>
      <c r="D15" s="438" t="s">
        <v>76</v>
      </c>
      <c r="E15" s="437">
        <v>12</v>
      </c>
      <c r="F15" s="432"/>
      <c r="G15" s="430"/>
      <c r="H15" s="431"/>
      <c r="I15" s="430">
        <f>G15</f>
        <v>0</v>
      </c>
      <c r="J15" s="143"/>
      <c r="K15" s="156"/>
      <c r="L15" s="156"/>
      <c r="M15" s="156"/>
      <c r="N15" s="156"/>
      <c r="O15" s="156"/>
      <c r="P15" s="156"/>
      <c r="Q15" s="156"/>
      <c r="R15" s="156"/>
      <c r="S15" s="156"/>
      <c r="T15" s="156" t="s">
        <v>77</v>
      </c>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row>
    <row r="16" spans="1:49" outlineLevel="1">
      <c r="A16" s="436"/>
      <c r="B16" s="436"/>
      <c r="C16" s="435" t="s">
        <v>84</v>
      </c>
      <c r="D16" s="434"/>
      <c r="E16" s="433">
        <v>12</v>
      </c>
      <c r="F16" s="432"/>
      <c r="G16" s="430"/>
      <c r="H16" s="431"/>
      <c r="I16" s="430">
        <f>G16</f>
        <v>0</v>
      </c>
      <c r="J16" s="143"/>
      <c r="K16" s="156"/>
      <c r="L16" s="156"/>
      <c r="M16" s="156"/>
      <c r="N16" s="156"/>
      <c r="O16" s="156"/>
      <c r="P16" s="156"/>
      <c r="Q16" s="156"/>
      <c r="R16" s="156"/>
      <c r="S16" s="156"/>
      <c r="T16" s="156" t="s">
        <v>79</v>
      </c>
      <c r="U16" s="156">
        <v>0</v>
      </c>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row>
    <row r="17" spans="1:49" outlineLevel="1">
      <c r="A17" s="436">
        <v>4</v>
      </c>
      <c r="B17" s="436" t="s">
        <v>85</v>
      </c>
      <c r="C17" s="439" t="s">
        <v>1263</v>
      </c>
      <c r="D17" s="438" t="s">
        <v>76</v>
      </c>
      <c r="E17" s="437">
        <v>12</v>
      </c>
      <c r="F17" s="432"/>
      <c r="G17" s="430"/>
      <c r="H17" s="431"/>
      <c r="I17" s="430">
        <f>G17</f>
        <v>0</v>
      </c>
      <c r="J17" s="143"/>
      <c r="K17" s="156"/>
      <c r="L17" s="156"/>
      <c r="M17" s="156"/>
      <c r="N17" s="156"/>
      <c r="O17" s="156"/>
      <c r="P17" s="156"/>
      <c r="Q17" s="156"/>
      <c r="R17" s="156"/>
      <c r="S17" s="156"/>
      <c r="T17" s="156" t="s">
        <v>77</v>
      </c>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row>
    <row r="18" spans="1:49" outlineLevel="1">
      <c r="A18" s="436"/>
      <c r="B18" s="436"/>
      <c r="C18" s="435" t="s">
        <v>84</v>
      </c>
      <c r="D18" s="434"/>
      <c r="E18" s="433">
        <v>12</v>
      </c>
      <c r="F18" s="432"/>
      <c r="G18" s="430"/>
      <c r="H18" s="431">
        <v>0</v>
      </c>
      <c r="I18" s="430">
        <f>G18</f>
        <v>0</v>
      </c>
      <c r="J18" s="143"/>
      <c r="K18" s="156"/>
      <c r="L18" s="156"/>
      <c r="M18" s="156"/>
      <c r="N18" s="156"/>
      <c r="O18" s="156"/>
      <c r="P18" s="156"/>
      <c r="Q18" s="156"/>
      <c r="R18" s="156"/>
      <c r="S18" s="156"/>
      <c r="T18" s="156" t="s">
        <v>79</v>
      </c>
      <c r="U18" s="156">
        <v>0</v>
      </c>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row>
    <row r="19" spans="1:49" outlineLevel="1">
      <c r="A19" s="424">
        <v>3</v>
      </c>
      <c r="B19" s="424" t="s">
        <v>1262</v>
      </c>
      <c r="C19" s="426" t="s">
        <v>1261</v>
      </c>
      <c r="D19" s="425" t="s">
        <v>76</v>
      </c>
      <c r="E19" s="417">
        <v>161.47999999999999</v>
      </c>
      <c r="F19" s="292"/>
      <c r="G19" s="157">
        <f>ROUND(E19*F19,2)</f>
        <v>0</v>
      </c>
      <c r="H19" s="161" t="s">
        <v>195</v>
      </c>
      <c r="I19" s="157">
        <f>G19</f>
        <v>0</v>
      </c>
      <c r="J19" s="143"/>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row>
    <row r="20" spans="1:49" outlineLevel="1">
      <c r="A20" s="424"/>
      <c r="B20" s="424"/>
      <c r="C20" s="423" t="s">
        <v>1258</v>
      </c>
      <c r="D20" s="422"/>
      <c r="E20" s="421">
        <v>161.47999999999999</v>
      </c>
      <c r="F20" s="291"/>
      <c r="G20" s="157"/>
      <c r="H20" s="161"/>
      <c r="I20" s="157"/>
      <c r="J20" s="143"/>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row>
    <row r="21" spans="1:49" outlineLevel="1">
      <c r="A21" s="424">
        <v>4</v>
      </c>
      <c r="B21" s="424" t="s">
        <v>1260</v>
      </c>
      <c r="C21" s="426" t="s">
        <v>1259</v>
      </c>
      <c r="D21" s="425" t="s">
        <v>76</v>
      </c>
      <c r="E21" s="417">
        <v>161.47999999999999</v>
      </c>
      <c r="F21" s="292"/>
      <c r="G21" s="157">
        <f>ROUND(E21*F21,2)</f>
        <v>0</v>
      </c>
      <c r="H21" s="161" t="s">
        <v>195</v>
      </c>
      <c r="I21" s="157">
        <f>G21</f>
        <v>0</v>
      </c>
      <c r="J21" s="143"/>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row>
    <row r="22" spans="1:49" outlineLevel="1">
      <c r="A22" s="424"/>
      <c r="B22" s="424"/>
      <c r="C22" s="423" t="s">
        <v>1258</v>
      </c>
      <c r="D22" s="422"/>
      <c r="E22" s="421">
        <v>161.47999999999999</v>
      </c>
      <c r="F22" s="291"/>
      <c r="G22" s="157"/>
      <c r="H22" s="161"/>
      <c r="I22" s="157"/>
      <c r="J22" s="143"/>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row>
    <row r="23" spans="1:49" outlineLevel="1">
      <c r="A23" s="428" t="s">
        <v>1257</v>
      </c>
      <c r="B23" s="424" t="s">
        <v>1256</v>
      </c>
      <c r="C23" s="426" t="s">
        <v>1255</v>
      </c>
      <c r="D23" s="425" t="s">
        <v>110</v>
      </c>
      <c r="E23" s="417">
        <v>102.53</v>
      </c>
      <c r="F23" s="292"/>
      <c r="G23" s="157">
        <f>ROUND(E23*F23,2)</f>
        <v>0</v>
      </c>
      <c r="H23" s="161" t="s">
        <v>195</v>
      </c>
      <c r="I23" s="157">
        <f>G23</f>
        <v>0</v>
      </c>
      <c r="J23" s="143"/>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56"/>
      <c r="AS23" s="156"/>
      <c r="AT23" s="156"/>
      <c r="AU23" s="156"/>
      <c r="AV23" s="156"/>
      <c r="AW23" s="156"/>
    </row>
    <row r="24" spans="1:49" outlineLevel="1">
      <c r="A24" s="428"/>
      <c r="B24" s="424"/>
      <c r="C24" s="423" t="s">
        <v>1251</v>
      </c>
      <c r="D24" s="422"/>
      <c r="E24" s="421">
        <v>102.53</v>
      </c>
      <c r="F24" s="291"/>
      <c r="G24" s="157"/>
      <c r="H24" s="161"/>
      <c r="I24" s="157"/>
      <c r="J24" s="143"/>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56"/>
      <c r="AO24" s="156"/>
      <c r="AP24" s="156"/>
      <c r="AQ24" s="156"/>
      <c r="AR24" s="156"/>
      <c r="AS24" s="156"/>
      <c r="AT24" s="156"/>
      <c r="AU24" s="156"/>
      <c r="AV24" s="156"/>
      <c r="AW24" s="156"/>
    </row>
    <row r="25" spans="1:49" outlineLevel="1">
      <c r="A25" s="428" t="s">
        <v>1254</v>
      </c>
      <c r="B25" s="424" t="s">
        <v>1253</v>
      </c>
      <c r="C25" s="426" t="s">
        <v>1252</v>
      </c>
      <c r="D25" s="425" t="s">
        <v>110</v>
      </c>
      <c r="E25" s="417">
        <v>102.53</v>
      </c>
      <c r="F25" s="292"/>
      <c r="G25" s="157">
        <f>ROUND(E25*F25,2)</f>
        <v>0</v>
      </c>
      <c r="H25" s="161" t="s">
        <v>195</v>
      </c>
      <c r="I25" s="157">
        <f>G25</f>
        <v>0</v>
      </c>
      <c r="J25" s="143"/>
      <c r="K25" s="156"/>
      <c r="L25" s="156"/>
      <c r="M25" s="156"/>
      <c r="N25" s="156"/>
      <c r="O25" s="156"/>
      <c r="P25" s="156"/>
      <c r="Q25" s="156"/>
      <c r="R25" s="156"/>
      <c r="S25" s="156"/>
      <c r="T25" s="156"/>
      <c r="U25" s="156"/>
      <c r="V25" s="156"/>
      <c r="W25" s="156"/>
      <c r="X25" s="156"/>
      <c r="Y25" s="156"/>
      <c r="Z25" s="156"/>
      <c r="AA25" s="156"/>
      <c r="AB25" s="156"/>
      <c r="AC25" s="156"/>
      <c r="AD25" s="156"/>
      <c r="AE25" s="156"/>
      <c r="AF25" s="156"/>
      <c r="AG25" s="156"/>
      <c r="AH25" s="156"/>
      <c r="AI25" s="156"/>
      <c r="AJ25" s="156"/>
      <c r="AK25" s="156"/>
      <c r="AL25" s="156"/>
      <c r="AM25" s="156"/>
      <c r="AN25" s="156"/>
      <c r="AO25" s="156"/>
      <c r="AP25" s="156"/>
      <c r="AQ25" s="156"/>
      <c r="AR25" s="156"/>
      <c r="AS25" s="156"/>
      <c r="AT25" s="156"/>
      <c r="AU25" s="156"/>
      <c r="AV25" s="156"/>
      <c r="AW25" s="156"/>
    </row>
    <row r="26" spans="1:49" outlineLevel="1">
      <c r="A26" s="424"/>
      <c r="B26" s="424"/>
      <c r="C26" s="423" t="s">
        <v>1251</v>
      </c>
      <c r="D26" s="422"/>
      <c r="E26" s="421">
        <v>102.53</v>
      </c>
      <c r="F26" s="291"/>
      <c r="G26" s="157"/>
      <c r="H26" s="161"/>
      <c r="I26" s="157"/>
      <c r="J26" s="143"/>
      <c r="K26" s="156"/>
      <c r="L26" s="156"/>
      <c r="M26" s="156"/>
      <c r="N26" s="156"/>
      <c r="O26" s="156"/>
      <c r="P26" s="156"/>
      <c r="Q26" s="15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56"/>
      <c r="AS26" s="156"/>
      <c r="AT26" s="156"/>
      <c r="AU26" s="156"/>
      <c r="AV26" s="156"/>
      <c r="AW26" s="156"/>
    </row>
    <row r="27" spans="1:49" ht="12.75" customHeight="1" outlineLevel="1">
      <c r="A27" s="140">
        <v>5</v>
      </c>
      <c r="B27" s="140" t="s">
        <v>86</v>
      </c>
      <c r="C27" s="262" t="s">
        <v>87</v>
      </c>
      <c r="D27" s="169" t="s">
        <v>76</v>
      </c>
      <c r="E27" s="157">
        <v>9</v>
      </c>
      <c r="F27" s="292"/>
      <c r="G27" s="157">
        <f>ROUND(E27*F27,2)</f>
        <v>0</v>
      </c>
      <c r="H27" s="161" t="s">
        <v>195</v>
      </c>
      <c r="I27" s="157">
        <f>G27</f>
        <v>0</v>
      </c>
      <c r="J27" s="143"/>
      <c r="K27" s="156"/>
      <c r="L27" s="156"/>
      <c r="M27" s="156"/>
      <c r="N27" s="156"/>
      <c r="O27" s="156"/>
      <c r="P27" s="156"/>
      <c r="Q27" s="156"/>
      <c r="R27" s="156"/>
      <c r="S27" s="156"/>
      <c r="T27" s="156" t="s">
        <v>77</v>
      </c>
      <c r="U27" s="156"/>
      <c r="V27" s="156"/>
      <c r="W27" s="156"/>
      <c r="X27" s="156"/>
      <c r="Y27" s="156"/>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row>
    <row r="28" spans="1:49" outlineLevel="1">
      <c r="A28" s="140"/>
      <c r="B28" s="140"/>
      <c r="C28" s="423" t="s">
        <v>1250</v>
      </c>
      <c r="D28" s="419"/>
      <c r="E28" s="165">
        <v>9</v>
      </c>
      <c r="F28" s="291"/>
      <c r="G28" s="157"/>
      <c r="H28" s="161">
        <v>0</v>
      </c>
      <c r="I28" s="157">
        <f>G28</f>
        <v>0</v>
      </c>
      <c r="J28" s="143"/>
      <c r="K28" s="156"/>
      <c r="L28" s="156"/>
      <c r="M28" s="156"/>
      <c r="N28" s="156"/>
      <c r="O28" s="156"/>
      <c r="P28" s="156"/>
      <c r="Q28" s="156"/>
      <c r="R28" s="156"/>
      <c r="S28" s="156"/>
      <c r="T28" s="156" t="s">
        <v>79</v>
      </c>
      <c r="U28" s="156">
        <v>0</v>
      </c>
      <c r="V28" s="156"/>
      <c r="W28" s="156"/>
      <c r="X28" s="156"/>
      <c r="Y28" s="156"/>
      <c r="Z28" s="156"/>
      <c r="AA28" s="156"/>
      <c r="AB28" s="156"/>
      <c r="AC28" s="156"/>
      <c r="AD28" s="156"/>
      <c r="AE28" s="156"/>
      <c r="AF28" s="156"/>
      <c r="AG28" s="156"/>
      <c r="AH28" s="156"/>
      <c r="AI28" s="156"/>
      <c r="AJ28" s="156"/>
      <c r="AK28" s="156"/>
      <c r="AL28" s="156"/>
      <c r="AM28" s="156"/>
      <c r="AN28" s="156"/>
      <c r="AO28" s="156"/>
      <c r="AP28" s="156"/>
      <c r="AQ28" s="156"/>
      <c r="AR28" s="156"/>
      <c r="AS28" s="156"/>
      <c r="AT28" s="156"/>
      <c r="AU28" s="156"/>
      <c r="AV28" s="156"/>
      <c r="AW28" s="156"/>
    </row>
    <row r="29" spans="1:49" outlineLevel="1">
      <c r="A29" s="140">
        <v>6</v>
      </c>
      <c r="B29" s="140" t="s">
        <v>88</v>
      </c>
      <c r="C29" s="262" t="s">
        <v>89</v>
      </c>
      <c r="D29" s="169" t="s">
        <v>76</v>
      </c>
      <c r="E29" s="157">
        <v>9</v>
      </c>
      <c r="F29" s="292"/>
      <c r="G29" s="157">
        <f>ROUND(E29*F29,2)</f>
        <v>0</v>
      </c>
      <c r="H29" s="161" t="s">
        <v>195</v>
      </c>
      <c r="I29" s="157">
        <f>G29</f>
        <v>0</v>
      </c>
      <c r="J29" s="143"/>
      <c r="K29" s="156"/>
      <c r="L29" s="156"/>
      <c r="M29" s="156"/>
      <c r="N29" s="156"/>
      <c r="O29" s="156"/>
      <c r="P29" s="156"/>
      <c r="Q29" s="156"/>
      <c r="R29" s="156"/>
      <c r="S29" s="156"/>
      <c r="T29" s="156" t="s">
        <v>77</v>
      </c>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c r="AT29" s="156"/>
      <c r="AU29" s="156"/>
      <c r="AV29" s="156"/>
      <c r="AW29" s="156"/>
    </row>
    <row r="30" spans="1:49" outlineLevel="1">
      <c r="A30" s="140"/>
      <c r="B30" s="140"/>
      <c r="C30" s="423" t="s">
        <v>1250</v>
      </c>
      <c r="D30" s="419"/>
      <c r="E30" s="165">
        <v>9</v>
      </c>
      <c r="F30" s="291"/>
      <c r="G30" s="157"/>
      <c r="H30" s="161">
        <v>0</v>
      </c>
      <c r="I30" s="157">
        <f>G30</f>
        <v>0</v>
      </c>
      <c r="J30" s="143"/>
      <c r="K30" s="156"/>
      <c r="L30" s="156"/>
      <c r="M30" s="156"/>
      <c r="N30" s="156"/>
      <c r="O30" s="156"/>
      <c r="P30" s="156"/>
      <c r="Q30" s="156"/>
      <c r="R30" s="156"/>
      <c r="S30" s="156"/>
      <c r="T30" s="156" t="s">
        <v>79</v>
      </c>
      <c r="U30" s="156">
        <v>0</v>
      </c>
      <c r="V30" s="156"/>
      <c r="W30" s="156"/>
      <c r="X30" s="156"/>
      <c r="Y30" s="156"/>
      <c r="Z30" s="156"/>
      <c r="AA30" s="156"/>
      <c r="AB30" s="156"/>
      <c r="AC30" s="156"/>
      <c r="AD30" s="156"/>
      <c r="AE30" s="156"/>
      <c r="AF30" s="156"/>
      <c r="AG30" s="156"/>
      <c r="AH30" s="156"/>
      <c r="AI30" s="156"/>
      <c r="AJ30" s="156"/>
      <c r="AK30" s="156"/>
      <c r="AL30" s="156"/>
      <c r="AM30" s="156"/>
      <c r="AN30" s="156"/>
      <c r="AO30" s="156"/>
      <c r="AP30" s="156"/>
      <c r="AQ30" s="156"/>
      <c r="AR30" s="156"/>
      <c r="AS30" s="156"/>
      <c r="AT30" s="156"/>
      <c r="AU30" s="156"/>
      <c r="AV30" s="156"/>
      <c r="AW30" s="156"/>
    </row>
    <row r="31" spans="1:49" outlineLevel="1">
      <c r="A31" s="140">
        <v>7</v>
      </c>
      <c r="B31" s="140" t="s">
        <v>90</v>
      </c>
      <c r="C31" s="262" t="s">
        <v>91</v>
      </c>
      <c r="D31" s="169" t="s">
        <v>76</v>
      </c>
      <c r="E31" s="417">
        <v>53.69</v>
      </c>
      <c r="F31" s="292"/>
      <c r="G31" s="157">
        <f>ROUND(E31*F31,2)</f>
        <v>0</v>
      </c>
      <c r="H31" s="161" t="s">
        <v>195</v>
      </c>
      <c r="I31" s="157">
        <f>G31</f>
        <v>0</v>
      </c>
      <c r="J31" s="143"/>
      <c r="K31" s="156"/>
      <c r="L31" s="156"/>
      <c r="M31" s="156"/>
      <c r="N31" s="156"/>
      <c r="O31" s="156"/>
      <c r="P31" s="156"/>
      <c r="Q31" s="156"/>
      <c r="R31" s="156"/>
      <c r="S31" s="156"/>
      <c r="T31" s="156" t="s">
        <v>77</v>
      </c>
      <c r="U31" s="156"/>
      <c r="V31" s="156"/>
      <c r="W31" s="156"/>
      <c r="X31" s="156"/>
      <c r="Y31" s="156"/>
      <c r="Z31" s="156"/>
      <c r="AA31" s="156"/>
      <c r="AB31" s="156"/>
      <c r="AC31" s="156"/>
      <c r="AD31" s="156"/>
      <c r="AE31" s="156"/>
      <c r="AF31" s="156"/>
      <c r="AG31" s="156"/>
      <c r="AH31" s="156"/>
      <c r="AI31" s="156"/>
      <c r="AJ31" s="156"/>
      <c r="AK31" s="156"/>
      <c r="AL31" s="156"/>
      <c r="AM31" s="156"/>
      <c r="AN31" s="156"/>
      <c r="AO31" s="156"/>
      <c r="AP31" s="156"/>
      <c r="AQ31" s="156"/>
      <c r="AR31" s="156"/>
      <c r="AS31" s="156"/>
      <c r="AT31" s="156"/>
      <c r="AU31" s="156"/>
      <c r="AV31" s="156"/>
      <c r="AW31" s="156"/>
    </row>
    <row r="32" spans="1:49" outlineLevel="1">
      <c r="A32" s="140"/>
      <c r="B32" s="140"/>
      <c r="C32" s="423" t="s">
        <v>1249</v>
      </c>
      <c r="D32" s="419"/>
      <c r="E32" s="421">
        <v>44.69</v>
      </c>
      <c r="F32" s="291"/>
      <c r="G32" s="157"/>
      <c r="H32" s="161">
        <v>0</v>
      </c>
      <c r="I32" s="157">
        <f>G32</f>
        <v>0</v>
      </c>
      <c r="J32" s="143"/>
      <c r="K32" s="156"/>
      <c r="L32" s="156"/>
      <c r="M32" s="156"/>
      <c r="N32" s="156"/>
      <c r="O32" s="156"/>
      <c r="P32" s="156"/>
      <c r="Q32" s="156"/>
      <c r="R32" s="156"/>
      <c r="S32" s="156"/>
      <c r="T32" s="156" t="s">
        <v>79</v>
      </c>
      <c r="U32" s="156">
        <v>0</v>
      </c>
      <c r="V32" s="156"/>
      <c r="W32" s="156"/>
      <c r="X32" s="156"/>
      <c r="Y32" s="156"/>
      <c r="Z32" s="156"/>
      <c r="AA32" s="156"/>
      <c r="AB32" s="156"/>
      <c r="AC32" s="156"/>
      <c r="AD32" s="156"/>
      <c r="AE32" s="156"/>
      <c r="AF32" s="156"/>
      <c r="AG32" s="156"/>
      <c r="AH32" s="156"/>
      <c r="AI32" s="156"/>
      <c r="AJ32" s="156"/>
      <c r="AK32" s="156"/>
      <c r="AL32" s="156"/>
      <c r="AM32" s="156"/>
      <c r="AN32" s="156"/>
      <c r="AO32" s="156"/>
      <c r="AP32" s="156"/>
      <c r="AQ32" s="156"/>
      <c r="AR32" s="156"/>
      <c r="AS32" s="156"/>
      <c r="AT32" s="156"/>
      <c r="AU32" s="156"/>
      <c r="AV32" s="156"/>
      <c r="AW32" s="156"/>
    </row>
    <row r="33" spans="1:49" outlineLevel="1">
      <c r="A33" s="140"/>
      <c r="B33" s="140"/>
      <c r="C33" s="420" t="s">
        <v>92</v>
      </c>
      <c r="D33" s="419"/>
      <c r="E33" s="165">
        <v>9</v>
      </c>
      <c r="F33" s="291"/>
      <c r="G33" s="157"/>
      <c r="H33" s="161">
        <v>0</v>
      </c>
      <c r="I33" s="157">
        <f>G33</f>
        <v>0</v>
      </c>
      <c r="J33" s="143"/>
      <c r="K33" s="156"/>
      <c r="L33" s="156"/>
      <c r="M33" s="156"/>
      <c r="N33" s="156"/>
      <c r="O33" s="156"/>
      <c r="P33" s="156"/>
      <c r="Q33" s="156"/>
      <c r="R33" s="156"/>
      <c r="S33" s="156"/>
      <c r="T33" s="156" t="s">
        <v>79</v>
      </c>
      <c r="U33" s="156">
        <v>0</v>
      </c>
      <c r="V33" s="156"/>
      <c r="W33" s="156"/>
      <c r="X33" s="156"/>
      <c r="Y33" s="156"/>
      <c r="Z33" s="156"/>
      <c r="AA33" s="156"/>
      <c r="AB33" s="156"/>
      <c r="AC33" s="156"/>
      <c r="AD33" s="156"/>
      <c r="AE33" s="156"/>
      <c r="AF33" s="156"/>
      <c r="AG33" s="156"/>
      <c r="AH33" s="156"/>
      <c r="AI33" s="156"/>
      <c r="AJ33" s="156"/>
      <c r="AK33" s="156"/>
      <c r="AL33" s="156"/>
      <c r="AM33" s="156"/>
      <c r="AN33" s="156"/>
      <c r="AO33" s="156"/>
      <c r="AP33" s="156"/>
      <c r="AQ33" s="156"/>
      <c r="AR33" s="156"/>
      <c r="AS33" s="156"/>
      <c r="AT33" s="156"/>
      <c r="AU33" s="156"/>
      <c r="AV33" s="156"/>
      <c r="AW33" s="156"/>
    </row>
    <row r="34" spans="1:49" outlineLevel="1">
      <c r="A34" s="140">
        <v>8</v>
      </c>
      <c r="B34" s="140" t="s">
        <v>93</v>
      </c>
      <c r="C34" s="262" t="s">
        <v>94</v>
      </c>
      <c r="D34" s="169" t="s">
        <v>76</v>
      </c>
      <c r="E34" s="417">
        <v>179.52</v>
      </c>
      <c r="F34" s="292"/>
      <c r="G34" s="157">
        <f>ROUND(E34*F34,2)</f>
        <v>0</v>
      </c>
      <c r="H34" s="161" t="s">
        <v>195</v>
      </c>
      <c r="I34" s="157">
        <f>G34</f>
        <v>0</v>
      </c>
      <c r="J34" s="143"/>
      <c r="K34" s="156"/>
      <c r="L34" s="156"/>
      <c r="M34" s="156"/>
      <c r="N34" s="156"/>
      <c r="O34" s="156"/>
      <c r="P34" s="156"/>
      <c r="Q34" s="156"/>
      <c r="R34" s="156"/>
      <c r="S34" s="156"/>
      <c r="T34" s="156" t="s">
        <v>77</v>
      </c>
      <c r="U34" s="156"/>
      <c r="V34" s="156"/>
      <c r="W34" s="156"/>
      <c r="X34" s="156"/>
      <c r="Y34" s="156"/>
      <c r="Z34" s="156"/>
      <c r="AA34" s="156"/>
      <c r="AB34" s="156"/>
      <c r="AC34" s="156"/>
      <c r="AD34" s="156"/>
      <c r="AE34" s="156"/>
      <c r="AF34" s="156"/>
      <c r="AG34" s="156"/>
      <c r="AH34" s="156"/>
      <c r="AI34" s="156"/>
      <c r="AJ34" s="156"/>
      <c r="AK34" s="156"/>
      <c r="AL34" s="156"/>
      <c r="AM34" s="156"/>
      <c r="AN34" s="156"/>
      <c r="AO34" s="156"/>
      <c r="AP34" s="156"/>
      <c r="AQ34" s="156"/>
      <c r="AR34" s="156"/>
      <c r="AS34" s="156"/>
      <c r="AT34" s="156"/>
      <c r="AU34" s="156"/>
      <c r="AV34" s="156"/>
      <c r="AW34" s="156"/>
    </row>
    <row r="35" spans="1:49" outlineLevel="1">
      <c r="A35" s="140"/>
      <c r="B35" s="140"/>
      <c r="C35" s="420" t="s">
        <v>95</v>
      </c>
      <c r="D35" s="419"/>
      <c r="E35" s="165">
        <v>45</v>
      </c>
      <c r="F35" s="291"/>
      <c r="G35" s="157"/>
      <c r="H35" s="161">
        <v>0</v>
      </c>
      <c r="I35" s="157">
        <f>G35</f>
        <v>0</v>
      </c>
      <c r="J35" s="143"/>
      <c r="K35" s="156"/>
      <c r="L35" s="156"/>
      <c r="M35" s="156"/>
      <c r="N35" s="156"/>
      <c r="O35" s="156"/>
      <c r="P35" s="156"/>
      <c r="Q35" s="156"/>
      <c r="R35" s="156"/>
      <c r="S35" s="156"/>
      <c r="T35" s="156" t="s">
        <v>79</v>
      </c>
      <c r="U35" s="156">
        <v>0</v>
      </c>
      <c r="V35" s="156"/>
      <c r="W35" s="156"/>
      <c r="X35" s="156"/>
      <c r="Y35" s="156"/>
      <c r="Z35" s="156"/>
      <c r="AA35" s="156"/>
      <c r="AB35" s="156"/>
      <c r="AC35" s="156"/>
      <c r="AD35" s="156"/>
      <c r="AE35" s="156"/>
      <c r="AF35" s="156"/>
      <c r="AG35" s="156"/>
      <c r="AH35" s="156"/>
      <c r="AI35" s="156"/>
      <c r="AJ35" s="156"/>
      <c r="AK35" s="156"/>
      <c r="AL35" s="156"/>
      <c r="AM35" s="156"/>
      <c r="AN35" s="156"/>
      <c r="AO35" s="156"/>
      <c r="AP35" s="156"/>
      <c r="AQ35" s="156"/>
      <c r="AR35" s="156"/>
      <c r="AS35" s="156"/>
      <c r="AT35" s="156"/>
      <c r="AU35" s="156"/>
      <c r="AV35" s="156"/>
      <c r="AW35" s="156"/>
    </row>
    <row r="36" spans="1:49" outlineLevel="1">
      <c r="A36" s="140"/>
      <c r="B36" s="140"/>
      <c r="C36" s="423" t="s">
        <v>1248</v>
      </c>
      <c r="D36" s="419"/>
      <c r="E36" s="421">
        <v>134.52000000000001</v>
      </c>
      <c r="F36" s="291"/>
      <c r="G36" s="157"/>
      <c r="H36" s="161"/>
      <c r="I36" s="157"/>
      <c r="J36" s="143"/>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56"/>
      <c r="AO36" s="156"/>
      <c r="AP36" s="156"/>
      <c r="AQ36" s="156"/>
      <c r="AR36" s="156"/>
      <c r="AS36" s="156"/>
      <c r="AT36" s="156"/>
      <c r="AU36" s="156"/>
      <c r="AV36" s="156"/>
      <c r="AW36" s="156"/>
    </row>
    <row r="37" spans="1:49" ht="12.75" customHeight="1" outlineLevel="1">
      <c r="A37" s="140">
        <v>9</v>
      </c>
      <c r="B37" s="140" t="s">
        <v>96</v>
      </c>
      <c r="C37" s="262" t="s">
        <v>97</v>
      </c>
      <c r="D37" s="169" t="s">
        <v>76</v>
      </c>
      <c r="E37" s="417">
        <v>567.63</v>
      </c>
      <c r="F37" s="292"/>
      <c r="G37" s="157">
        <f>ROUND(E37*F37,2)</f>
        <v>0</v>
      </c>
      <c r="H37" s="161" t="s">
        <v>195</v>
      </c>
      <c r="I37" s="157">
        <f>G37</f>
        <v>0</v>
      </c>
      <c r="J37" s="143"/>
      <c r="K37" s="156"/>
      <c r="L37" s="156"/>
      <c r="M37" s="156"/>
      <c r="N37" s="156"/>
      <c r="O37" s="156"/>
      <c r="P37" s="156"/>
      <c r="Q37" s="156"/>
      <c r="R37" s="156"/>
      <c r="S37" s="156"/>
      <c r="T37" s="156" t="s">
        <v>77</v>
      </c>
      <c r="U37" s="156"/>
      <c r="V37" s="156"/>
      <c r="W37" s="156"/>
      <c r="X37" s="156"/>
      <c r="Y37" s="156"/>
      <c r="Z37" s="156"/>
      <c r="AA37" s="156"/>
      <c r="AB37" s="156"/>
      <c r="AC37" s="156"/>
      <c r="AD37" s="156"/>
      <c r="AE37" s="156"/>
      <c r="AF37" s="156"/>
      <c r="AG37" s="156"/>
      <c r="AH37" s="156"/>
      <c r="AI37" s="156"/>
      <c r="AJ37" s="156"/>
      <c r="AK37" s="156"/>
      <c r="AL37" s="156"/>
      <c r="AM37" s="156"/>
      <c r="AN37" s="156"/>
      <c r="AO37" s="156"/>
      <c r="AP37" s="156"/>
      <c r="AQ37" s="156"/>
      <c r="AR37" s="156"/>
      <c r="AS37" s="156"/>
      <c r="AT37" s="156"/>
      <c r="AU37" s="156"/>
      <c r="AV37" s="156"/>
      <c r="AW37" s="156"/>
    </row>
    <row r="38" spans="1:49" outlineLevel="1">
      <c r="A38" s="140"/>
      <c r="B38" s="140"/>
      <c r="C38" s="423" t="s">
        <v>1247</v>
      </c>
      <c r="D38" s="419"/>
      <c r="E38" s="421">
        <v>567.63</v>
      </c>
      <c r="F38" s="291"/>
      <c r="G38" s="157"/>
      <c r="H38" s="161">
        <v>0</v>
      </c>
      <c r="I38" s="157">
        <f>G38</f>
        <v>0</v>
      </c>
      <c r="J38" s="143"/>
      <c r="K38" s="156"/>
      <c r="L38" s="156"/>
      <c r="M38" s="156"/>
      <c r="N38" s="156"/>
      <c r="O38" s="156"/>
      <c r="P38" s="156"/>
      <c r="Q38" s="156"/>
      <c r="R38" s="156"/>
      <c r="S38" s="156"/>
      <c r="T38" s="156" t="s">
        <v>79</v>
      </c>
      <c r="U38" s="156">
        <v>0</v>
      </c>
      <c r="V38" s="156"/>
      <c r="W38" s="156"/>
      <c r="X38" s="156"/>
      <c r="Y38" s="156"/>
      <c r="Z38" s="156"/>
      <c r="AA38" s="156"/>
      <c r="AB38" s="156"/>
      <c r="AC38" s="156"/>
      <c r="AD38" s="156"/>
      <c r="AE38" s="156"/>
      <c r="AF38" s="156"/>
      <c r="AG38" s="156"/>
      <c r="AH38" s="156"/>
      <c r="AI38" s="156"/>
      <c r="AJ38" s="156"/>
      <c r="AK38" s="156"/>
      <c r="AL38" s="156"/>
      <c r="AM38" s="156"/>
      <c r="AN38" s="156"/>
      <c r="AO38" s="156"/>
      <c r="AP38" s="156"/>
      <c r="AQ38" s="156"/>
      <c r="AR38" s="156"/>
      <c r="AS38" s="156"/>
      <c r="AT38" s="156"/>
      <c r="AU38" s="156"/>
      <c r="AV38" s="156"/>
      <c r="AW38" s="156"/>
    </row>
    <row r="39" spans="1:49" outlineLevel="1">
      <c r="A39" s="140">
        <v>10</v>
      </c>
      <c r="B39" s="140" t="s">
        <v>98</v>
      </c>
      <c r="C39" s="262" t="s">
        <v>99</v>
      </c>
      <c r="D39" s="169" t="s">
        <v>76</v>
      </c>
      <c r="E39" s="417">
        <v>747.15</v>
      </c>
      <c r="F39" s="292"/>
      <c r="G39" s="157">
        <f>ROUND(E39*F39,2)</f>
        <v>0</v>
      </c>
      <c r="H39" s="161" t="s">
        <v>195</v>
      </c>
      <c r="I39" s="157">
        <f>G39</f>
        <v>0</v>
      </c>
      <c r="J39" s="143"/>
      <c r="K39" s="156"/>
      <c r="L39" s="156"/>
      <c r="M39" s="156"/>
      <c r="N39" s="156"/>
      <c r="O39" s="156"/>
      <c r="P39" s="156"/>
      <c r="Q39" s="156"/>
      <c r="R39" s="156"/>
      <c r="S39" s="156"/>
      <c r="T39" s="156" t="s">
        <v>77</v>
      </c>
      <c r="U39" s="156"/>
      <c r="V39" s="156"/>
      <c r="W39" s="156"/>
      <c r="X39" s="156"/>
      <c r="Y39" s="156"/>
      <c r="Z39" s="156"/>
      <c r="AA39" s="156"/>
      <c r="AB39" s="156"/>
      <c r="AC39" s="156"/>
      <c r="AD39" s="156"/>
      <c r="AE39" s="156"/>
      <c r="AF39" s="156"/>
      <c r="AG39" s="156"/>
      <c r="AH39" s="156"/>
      <c r="AI39" s="156"/>
      <c r="AJ39" s="156"/>
      <c r="AK39" s="156"/>
      <c r="AL39" s="156"/>
      <c r="AM39" s="156"/>
      <c r="AN39" s="156"/>
      <c r="AO39" s="156"/>
      <c r="AP39" s="156"/>
      <c r="AQ39" s="156"/>
      <c r="AR39" s="156"/>
      <c r="AS39" s="156"/>
      <c r="AT39" s="156"/>
      <c r="AU39" s="156"/>
      <c r="AV39" s="156"/>
      <c r="AW39" s="156"/>
    </row>
    <row r="40" spans="1:49" outlineLevel="1">
      <c r="A40" s="140"/>
      <c r="B40" s="140"/>
      <c r="C40" s="423" t="s">
        <v>1246</v>
      </c>
      <c r="D40" s="419"/>
      <c r="E40" s="421">
        <v>567.63</v>
      </c>
      <c r="F40" s="291"/>
      <c r="G40" s="157"/>
      <c r="H40" s="161">
        <v>0</v>
      </c>
      <c r="I40" s="157">
        <f>G40</f>
        <v>0</v>
      </c>
      <c r="J40" s="143"/>
      <c r="K40" s="156"/>
      <c r="L40" s="156"/>
      <c r="M40" s="156"/>
      <c r="N40" s="156"/>
      <c r="O40" s="156"/>
      <c r="P40" s="156"/>
      <c r="Q40" s="156"/>
      <c r="R40" s="156"/>
      <c r="S40" s="156"/>
      <c r="T40" s="156" t="s">
        <v>79</v>
      </c>
      <c r="U40" s="156">
        <v>0</v>
      </c>
      <c r="V40" s="156"/>
      <c r="W40" s="156"/>
      <c r="X40" s="156"/>
      <c r="Y40" s="156"/>
      <c r="Z40" s="156"/>
      <c r="AA40" s="156"/>
      <c r="AB40" s="156"/>
      <c r="AC40" s="156"/>
      <c r="AD40" s="156"/>
      <c r="AE40" s="156"/>
      <c r="AF40" s="156"/>
      <c r="AG40" s="156"/>
      <c r="AH40" s="156"/>
      <c r="AI40" s="156"/>
      <c r="AJ40" s="156"/>
      <c r="AK40" s="156"/>
      <c r="AL40" s="156"/>
      <c r="AM40" s="156"/>
      <c r="AN40" s="156"/>
      <c r="AO40" s="156"/>
      <c r="AP40" s="156"/>
      <c r="AQ40" s="156"/>
      <c r="AR40" s="156"/>
      <c r="AS40" s="156"/>
      <c r="AT40" s="156"/>
      <c r="AU40" s="156"/>
      <c r="AV40" s="156"/>
      <c r="AW40" s="156"/>
    </row>
    <row r="41" spans="1:49" outlineLevel="1">
      <c r="A41" s="140"/>
      <c r="B41" s="140"/>
      <c r="C41" s="423" t="s">
        <v>1245</v>
      </c>
      <c r="D41" s="419"/>
      <c r="E41" s="421">
        <v>179.52</v>
      </c>
      <c r="F41" s="291"/>
      <c r="G41" s="157"/>
      <c r="H41" s="161">
        <v>0</v>
      </c>
      <c r="I41" s="157">
        <f>G41</f>
        <v>0</v>
      </c>
      <c r="J41" s="143"/>
      <c r="K41" s="156"/>
      <c r="L41" s="156"/>
      <c r="M41" s="156"/>
      <c r="N41" s="156"/>
      <c r="O41" s="156"/>
      <c r="P41" s="156"/>
      <c r="Q41" s="156"/>
      <c r="R41" s="156"/>
      <c r="S41" s="156"/>
      <c r="T41" s="156" t="s">
        <v>79</v>
      </c>
      <c r="U41" s="156">
        <v>0</v>
      </c>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row>
    <row r="42" spans="1:49" ht="12.75" customHeight="1" outlineLevel="1">
      <c r="A42" s="140">
        <v>11</v>
      </c>
      <c r="B42" s="140" t="s">
        <v>100</v>
      </c>
      <c r="C42" s="262" t="s">
        <v>101</v>
      </c>
      <c r="D42" s="169" t="s">
        <v>76</v>
      </c>
      <c r="E42" s="417">
        <v>414.31</v>
      </c>
      <c r="F42" s="292"/>
      <c r="G42" s="157">
        <f>ROUND(E42*F42,2)</f>
        <v>0</v>
      </c>
      <c r="H42" s="161" t="s">
        <v>195</v>
      </c>
      <c r="I42" s="157">
        <f>G42</f>
        <v>0</v>
      </c>
      <c r="J42" s="143"/>
      <c r="K42" s="156"/>
      <c r="L42" s="156"/>
      <c r="M42" s="156"/>
      <c r="N42" s="156"/>
      <c r="O42" s="156"/>
      <c r="P42" s="156"/>
      <c r="Q42" s="156"/>
      <c r="R42" s="156"/>
      <c r="S42" s="156"/>
      <c r="T42" s="156" t="s">
        <v>77</v>
      </c>
      <c r="U42" s="156"/>
      <c r="V42" s="156"/>
      <c r="W42" s="156"/>
      <c r="X42" s="156"/>
      <c r="Y42" s="156"/>
      <c r="Z42" s="156"/>
      <c r="AA42" s="156"/>
      <c r="AB42" s="156"/>
      <c r="AC42" s="156"/>
      <c r="AD42" s="156"/>
      <c r="AE42" s="156"/>
      <c r="AF42" s="156"/>
      <c r="AG42" s="156"/>
      <c r="AH42" s="156"/>
      <c r="AI42" s="156"/>
      <c r="AJ42" s="156"/>
      <c r="AK42" s="156"/>
      <c r="AL42" s="156"/>
      <c r="AM42" s="156"/>
      <c r="AN42" s="156"/>
      <c r="AO42" s="156"/>
      <c r="AP42" s="156"/>
      <c r="AQ42" s="156"/>
      <c r="AR42" s="156"/>
      <c r="AS42" s="156"/>
      <c r="AT42" s="156"/>
      <c r="AU42" s="156"/>
      <c r="AV42" s="156"/>
      <c r="AW42" s="156"/>
    </row>
    <row r="43" spans="1:49" outlineLevel="1">
      <c r="A43" s="140"/>
      <c r="B43" s="140"/>
      <c r="C43" s="423" t="s">
        <v>1243</v>
      </c>
      <c r="D43" s="419"/>
      <c r="E43" s="421">
        <v>388.11</v>
      </c>
      <c r="F43" s="291"/>
      <c r="G43" s="157"/>
      <c r="H43" s="161">
        <v>0</v>
      </c>
      <c r="I43" s="157">
        <f>G43</f>
        <v>0</v>
      </c>
      <c r="J43" s="143"/>
      <c r="K43" s="156"/>
      <c r="L43" s="156"/>
      <c r="M43" s="156"/>
      <c r="N43" s="156"/>
      <c r="O43" s="156"/>
      <c r="P43" s="156"/>
      <c r="Q43" s="156"/>
      <c r="R43" s="156"/>
      <c r="S43" s="156"/>
      <c r="T43" s="156" t="s">
        <v>79</v>
      </c>
      <c r="U43" s="156">
        <v>0</v>
      </c>
      <c r="V43" s="156"/>
      <c r="W43" s="156"/>
      <c r="X43" s="156"/>
      <c r="Y43" s="156"/>
      <c r="Z43" s="156"/>
      <c r="AA43" s="156"/>
      <c r="AB43" s="156"/>
      <c r="AC43" s="156"/>
      <c r="AD43" s="156"/>
      <c r="AE43" s="156"/>
      <c r="AF43" s="156"/>
      <c r="AG43" s="156"/>
      <c r="AH43" s="156"/>
      <c r="AI43" s="156"/>
      <c r="AJ43" s="156"/>
      <c r="AK43" s="156"/>
      <c r="AL43" s="156"/>
      <c r="AM43" s="156"/>
      <c r="AN43" s="156"/>
      <c r="AO43" s="156"/>
      <c r="AP43" s="156"/>
      <c r="AQ43" s="156"/>
      <c r="AR43" s="156"/>
      <c r="AS43" s="156"/>
      <c r="AT43" s="156"/>
      <c r="AU43" s="156"/>
      <c r="AV43" s="156"/>
      <c r="AW43" s="156"/>
    </row>
    <row r="44" spans="1:49" outlineLevel="1">
      <c r="A44" s="140"/>
      <c r="B44" s="140"/>
      <c r="C44" s="420" t="s">
        <v>102</v>
      </c>
      <c r="D44" s="419"/>
      <c r="E44" s="165">
        <v>26.2</v>
      </c>
      <c r="F44" s="291"/>
      <c r="G44" s="157"/>
      <c r="H44" s="161">
        <v>0</v>
      </c>
      <c r="I44" s="157">
        <f>G44</f>
        <v>0</v>
      </c>
      <c r="J44" s="143"/>
      <c r="K44" s="156"/>
      <c r="L44" s="156"/>
      <c r="M44" s="156"/>
      <c r="N44" s="156"/>
      <c r="O44" s="156"/>
      <c r="P44" s="156"/>
      <c r="Q44" s="156"/>
      <c r="R44" s="156"/>
      <c r="S44" s="156"/>
      <c r="T44" s="156" t="s">
        <v>79</v>
      </c>
      <c r="U44" s="156">
        <v>0</v>
      </c>
      <c r="V44" s="156"/>
      <c r="W44" s="156"/>
      <c r="X44" s="156"/>
      <c r="Y44" s="156"/>
      <c r="Z44" s="156"/>
      <c r="AA44" s="156"/>
      <c r="AB44" s="156"/>
      <c r="AC44" s="156"/>
      <c r="AD44" s="156"/>
      <c r="AE44" s="156"/>
      <c r="AF44" s="156"/>
      <c r="AG44" s="156"/>
      <c r="AH44" s="156"/>
      <c r="AI44" s="156"/>
      <c r="AJ44" s="156"/>
      <c r="AK44" s="156"/>
      <c r="AL44" s="156"/>
      <c r="AM44" s="156"/>
      <c r="AN44" s="156"/>
      <c r="AO44" s="156"/>
      <c r="AP44" s="156"/>
      <c r="AQ44" s="156"/>
      <c r="AR44" s="156"/>
      <c r="AS44" s="156"/>
      <c r="AT44" s="156"/>
      <c r="AU44" s="156"/>
      <c r="AV44" s="156"/>
      <c r="AW44" s="156"/>
    </row>
    <row r="45" spans="1:49" outlineLevel="1">
      <c r="A45" s="140">
        <v>12</v>
      </c>
      <c r="B45" s="140" t="s">
        <v>103</v>
      </c>
      <c r="C45" s="262" t="s">
        <v>104</v>
      </c>
      <c r="D45" s="169" t="s">
        <v>76</v>
      </c>
      <c r="E45" s="417">
        <v>8024.2</v>
      </c>
      <c r="F45" s="292"/>
      <c r="G45" s="157">
        <f>ROUND(E45*F45,2)</f>
        <v>0</v>
      </c>
      <c r="H45" s="161" t="s">
        <v>195</v>
      </c>
      <c r="I45" s="157">
        <f>G45</f>
        <v>0</v>
      </c>
      <c r="J45" s="143"/>
      <c r="K45" s="156"/>
      <c r="L45" s="156"/>
      <c r="M45" s="156"/>
      <c r="N45" s="156"/>
      <c r="O45" s="156"/>
      <c r="P45" s="156"/>
      <c r="Q45" s="156"/>
      <c r="R45" s="156"/>
      <c r="S45" s="156"/>
      <c r="T45" s="156" t="s">
        <v>77</v>
      </c>
      <c r="U45" s="156"/>
      <c r="V45" s="156"/>
      <c r="W45" s="156"/>
      <c r="X45" s="156"/>
      <c r="Y45" s="156"/>
      <c r="Z45" s="156"/>
      <c r="AA45" s="156"/>
      <c r="AB45" s="156"/>
      <c r="AC45" s="156"/>
      <c r="AD45" s="156"/>
      <c r="AE45" s="156"/>
      <c r="AF45" s="156"/>
      <c r="AG45" s="156"/>
      <c r="AH45" s="156"/>
      <c r="AI45" s="156"/>
      <c r="AJ45" s="156"/>
      <c r="AK45" s="156"/>
      <c r="AL45" s="156"/>
      <c r="AM45" s="156"/>
      <c r="AN45" s="156"/>
      <c r="AO45" s="156"/>
      <c r="AP45" s="156"/>
      <c r="AQ45" s="156"/>
      <c r="AR45" s="156"/>
      <c r="AS45" s="156"/>
      <c r="AT45" s="156"/>
      <c r="AU45" s="156"/>
      <c r="AV45" s="156"/>
      <c r="AW45" s="156"/>
    </row>
    <row r="46" spans="1:49" outlineLevel="1">
      <c r="A46" s="140"/>
      <c r="B46" s="140"/>
      <c r="C46" s="423" t="s">
        <v>1244</v>
      </c>
      <c r="D46" s="419"/>
      <c r="E46" s="421">
        <v>7762.2</v>
      </c>
      <c r="F46" s="291"/>
      <c r="G46" s="157"/>
      <c r="H46" s="161">
        <v>0</v>
      </c>
      <c r="I46" s="157">
        <f>G46</f>
        <v>0</v>
      </c>
      <c r="J46" s="143"/>
      <c r="K46" s="156"/>
      <c r="L46" s="156"/>
      <c r="M46" s="156"/>
      <c r="N46" s="156"/>
      <c r="O46" s="156"/>
      <c r="P46" s="156"/>
      <c r="Q46" s="156"/>
      <c r="R46" s="156"/>
      <c r="S46" s="156"/>
      <c r="T46" s="156" t="s">
        <v>79</v>
      </c>
      <c r="U46" s="156">
        <v>0</v>
      </c>
      <c r="V46" s="156"/>
      <c r="W46" s="156"/>
      <c r="X46" s="156"/>
      <c r="Y46" s="156"/>
      <c r="Z46" s="156"/>
      <c r="AA46" s="156"/>
      <c r="AB46" s="156"/>
      <c r="AC46" s="156"/>
      <c r="AD46" s="156"/>
      <c r="AE46" s="156"/>
      <c r="AF46" s="156"/>
      <c r="AG46" s="156"/>
      <c r="AH46" s="156"/>
      <c r="AI46" s="156"/>
      <c r="AJ46" s="156"/>
      <c r="AK46" s="156"/>
      <c r="AL46" s="156"/>
      <c r="AM46" s="156"/>
      <c r="AN46" s="156"/>
      <c r="AO46" s="156"/>
      <c r="AP46" s="156"/>
      <c r="AQ46" s="156"/>
      <c r="AR46" s="156"/>
      <c r="AS46" s="156"/>
      <c r="AT46" s="156"/>
      <c r="AU46" s="156"/>
      <c r="AV46" s="156"/>
      <c r="AW46" s="156"/>
    </row>
    <row r="47" spans="1:49" outlineLevel="1">
      <c r="A47" s="140"/>
      <c r="B47" s="140"/>
      <c r="C47" s="420" t="s">
        <v>105</v>
      </c>
      <c r="D47" s="419"/>
      <c r="E47" s="165">
        <v>262</v>
      </c>
      <c r="F47" s="291"/>
      <c r="G47" s="157"/>
      <c r="H47" s="161">
        <v>0</v>
      </c>
      <c r="I47" s="157">
        <f>G47</f>
        <v>0</v>
      </c>
      <c r="J47" s="143"/>
      <c r="K47" s="156"/>
      <c r="L47" s="156"/>
      <c r="M47" s="156"/>
      <c r="N47" s="156"/>
      <c r="O47" s="156"/>
      <c r="P47" s="156"/>
      <c r="Q47" s="156"/>
      <c r="R47" s="156"/>
      <c r="S47" s="156"/>
      <c r="T47" s="156" t="s">
        <v>79</v>
      </c>
      <c r="U47" s="156">
        <v>0</v>
      </c>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c r="AT47" s="156"/>
      <c r="AU47" s="156"/>
      <c r="AV47" s="156"/>
      <c r="AW47" s="156"/>
    </row>
    <row r="48" spans="1:49" outlineLevel="1">
      <c r="A48" s="140">
        <v>13</v>
      </c>
      <c r="B48" s="140" t="s">
        <v>106</v>
      </c>
      <c r="C48" s="262" t="s">
        <v>107</v>
      </c>
      <c r="D48" s="169" t="s">
        <v>76</v>
      </c>
      <c r="E48" s="417">
        <v>388.11</v>
      </c>
      <c r="F48" s="292"/>
      <c r="G48" s="157">
        <f>ROUND(E48*F48,2)</f>
        <v>0</v>
      </c>
      <c r="H48" s="161" t="s">
        <v>195</v>
      </c>
      <c r="I48" s="157">
        <f>G48</f>
        <v>0</v>
      </c>
      <c r="J48" s="143"/>
      <c r="K48" s="156"/>
      <c r="L48" s="156"/>
      <c r="M48" s="156"/>
      <c r="N48" s="156"/>
      <c r="O48" s="156"/>
      <c r="P48" s="156"/>
      <c r="Q48" s="156"/>
      <c r="R48" s="156"/>
      <c r="S48" s="156"/>
      <c r="T48" s="156" t="s">
        <v>77</v>
      </c>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AT48" s="156"/>
      <c r="AU48" s="156"/>
      <c r="AV48" s="156"/>
      <c r="AW48" s="156"/>
    </row>
    <row r="49" spans="1:49" outlineLevel="1">
      <c r="A49" s="140"/>
      <c r="B49" s="140"/>
      <c r="C49" s="423" t="s">
        <v>1243</v>
      </c>
      <c r="D49" s="419"/>
      <c r="E49" s="421">
        <v>388.11</v>
      </c>
      <c r="F49" s="291"/>
      <c r="G49" s="157"/>
      <c r="H49" s="161">
        <v>0</v>
      </c>
      <c r="I49" s="157">
        <f>G49</f>
        <v>0</v>
      </c>
      <c r="J49" s="143"/>
      <c r="K49" s="156"/>
      <c r="L49" s="156"/>
      <c r="M49" s="156"/>
      <c r="N49" s="156"/>
      <c r="O49" s="156"/>
      <c r="P49" s="156"/>
      <c r="Q49" s="156"/>
      <c r="R49" s="156"/>
      <c r="S49" s="156"/>
      <c r="T49" s="156" t="s">
        <v>79</v>
      </c>
      <c r="U49" s="156">
        <v>0</v>
      </c>
      <c r="V49" s="156"/>
      <c r="W49" s="156"/>
      <c r="X49" s="156"/>
      <c r="Y49" s="156"/>
      <c r="Z49" s="156"/>
      <c r="AA49" s="156"/>
      <c r="AB49" s="156"/>
      <c r="AC49" s="156"/>
      <c r="AD49" s="156"/>
      <c r="AE49" s="156"/>
      <c r="AF49" s="156"/>
      <c r="AG49" s="156"/>
      <c r="AH49" s="156"/>
      <c r="AI49" s="156"/>
      <c r="AJ49" s="156"/>
      <c r="AK49" s="156"/>
      <c r="AL49" s="156"/>
      <c r="AM49" s="156"/>
      <c r="AN49" s="156"/>
      <c r="AO49" s="156"/>
      <c r="AP49" s="156"/>
      <c r="AQ49" s="156"/>
      <c r="AR49" s="156"/>
      <c r="AS49" s="156"/>
      <c r="AT49" s="156"/>
      <c r="AU49" s="156"/>
      <c r="AV49" s="156"/>
      <c r="AW49" s="156"/>
    </row>
    <row r="50" spans="1:49" outlineLevel="1">
      <c r="A50" s="140">
        <v>14</v>
      </c>
      <c r="B50" s="140" t="s">
        <v>108</v>
      </c>
      <c r="C50" s="262" t="s">
        <v>109</v>
      </c>
      <c r="D50" s="169" t="s">
        <v>110</v>
      </c>
      <c r="E50" s="157">
        <v>943</v>
      </c>
      <c r="F50" s="292"/>
      <c r="G50" s="157">
        <f>ROUND(E50*F50,2)</f>
        <v>0</v>
      </c>
      <c r="H50" s="161" t="s">
        <v>195</v>
      </c>
      <c r="I50" s="157">
        <f>G50</f>
        <v>0</v>
      </c>
      <c r="J50" s="143"/>
      <c r="K50" s="156"/>
      <c r="L50" s="156"/>
      <c r="M50" s="156"/>
      <c r="N50" s="156"/>
      <c r="O50" s="156"/>
      <c r="P50" s="156"/>
      <c r="Q50" s="156"/>
      <c r="R50" s="156"/>
      <c r="S50" s="156"/>
      <c r="T50" s="156" t="s">
        <v>77</v>
      </c>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AT50" s="156"/>
      <c r="AU50" s="156"/>
      <c r="AV50" s="156"/>
      <c r="AW50" s="156"/>
    </row>
    <row r="51" spans="1:49" outlineLevel="1">
      <c r="A51" s="140"/>
      <c r="B51" s="140"/>
      <c r="C51" s="420" t="s">
        <v>111</v>
      </c>
      <c r="D51" s="419"/>
      <c r="E51" s="165">
        <v>943</v>
      </c>
      <c r="F51" s="291"/>
      <c r="G51" s="157"/>
      <c r="H51" s="161">
        <v>0</v>
      </c>
      <c r="I51" s="157">
        <f>G51</f>
        <v>0</v>
      </c>
      <c r="J51" s="143"/>
      <c r="K51" s="156"/>
      <c r="L51" s="156"/>
      <c r="M51" s="156"/>
      <c r="N51" s="156"/>
      <c r="O51" s="156"/>
      <c r="P51" s="156"/>
      <c r="Q51" s="156"/>
      <c r="R51" s="156"/>
      <c r="S51" s="156"/>
      <c r="T51" s="156" t="s">
        <v>79</v>
      </c>
      <c r="U51" s="156">
        <v>0</v>
      </c>
      <c r="V51" s="156"/>
      <c r="W51" s="156"/>
      <c r="X51" s="156"/>
      <c r="Y51" s="156"/>
      <c r="Z51" s="156"/>
      <c r="AA51" s="156"/>
      <c r="AB51" s="156"/>
      <c r="AC51" s="156"/>
      <c r="AD51" s="156"/>
      <c r="AE51" s="156"/>
      <c r="AF51" s="156"/>
      <c r="AG51" s="156"/>
      <c r="AH51" s="156"/>
      <c r="AI51" s="156"/>
      <c r="AJ51" s="156"/>
      <c r="AK51" s="156"/>
      <c r="AL51" s="156"/>
      <c r="AM51" s="156"/>
      <c r="AN51" s="156"/>
      <c r="AO51" s="156"/>
      <c r="AP51" s="156"/>
      <c r="AQ51" s="156"/>
      <c r="AR51" s="156"/>
      <c r="AS51" s="156"/>
      <c r="AT51" s="156"/>
      <c r="AU51" s="156"/>
      <c r="AV51" s="156"/>
      <c r="AW51" s="156"/>
    </row>
    <row r="52" spans="1:49" outlineLevel="1">
      <c r="A52" s="140">
        <v>15</v>
      </c>
      <c r="B52" s="140" t="s">
        <v>112</v>
      </c>
      <c r="C52" s="262" t="s">
        <v>113</v>
      </c>
      <c r="D52" s="169" t="s">
        <v>110</v>
      </c>
      <c r="E52" s="157">
        <v>262</v>
      </c>
      <c r="F52" s="292"/>
      <c r="G52" s="157">
        <f>ROUND(E52*F52,2)</f>
        <v>0</v>
      </c>
      <c r="H52" s="161" t="s">
        <v>195</v>
      </c>
      <c r="I52" s="157">
        <f>G52</f>
        <v>0</v>
      </c>
      <c r="J52" s="143"/>
      <c r="K52" s="156"/>
      <c r="L52" s="156"/>
      <c r="M52" s="156"/>
      <c r="N52" s="156"/>
      <c r="O52" s="156"/>
      <c r="P52" s="156"/>
      <c r="Q52" s="156"/>
      <c r="R52" s="156"/>
      <c r="S52" s="156"/>
      <c r="T52" s="156" t="s">
        <v>77</v>
      </c>
      <c r="U52" s="156"/>
      <c r="V52" s="156"/>
      <c r="W52" s="156"/>
      <c r="X52" s="156"/>
      <c r="Y52" s="156"/>
      <c r="Z52" s="156"/>
      <c r="AA52" s="156"/>
      <c r="AB52" s="156"/>
      <c r="AC52" s="156"/>
      <c r="AD52" s="156"/>
      <c r="AE52" s="156"/>
      <c r="AF52" s="156"/>
      <c r="AG52" s="156"/>
      <c r="AH52" s="156"/>
      <c r="AI52" s="156"/>
      <c r="AJ52" s="156"/>
      <c r="AK52" s="156"/>
      <c r="AL52" s="156"/>
      <c r="AM52" s="156"/>
      <c r="AN52" s="156"/>
      <c r="AO52" s="156"/>
      <c r="AP52" s="156"/>
      <c r="AQ52" s="156"/>
      <c r="AR52" s="156"/>
      <c r="AS52" s="156"/>
      <c r="AT52" s="156"/>
      <c r="AU52" s="156"/>
      <c r="AV52" s="156"/>
      <c r="AW52" s="156"/>
    </row>
    <row r="53" spans="1:49" outlineLevel="1">
      <c r="A53" s="140"/>
      <c r="B53" s="140"/>
      <c r="C53" s="420" t="s">
        <v>114</v>
      </c>
      <c r="D53" s="419"/>
      <c r="E53" s="165">
        <v>262</v>
      </c>
      <c r="F53" s="291"/>
      <c r="G53" s="157"/>
      <c r="H53" s="161">
        <v>0</v>
      </c>
      <c r="I53" s="157">
        <f>G53</f>
        <v>0</v>
      </c>
      <c r="J53" s="143"/>
      <c r="K53" s="156"/>
      <c r="L53" s="156"/>
      <c r="M53" s="156"/>
      <c r="N53" s="156"/>
      <c r="O53" s="156"/>
      <c r="P53" s="156"/>
      <c r="Q53" s="156"/>
      <c r="R53" s="156"/>
      <c r="S53" s="156"/>
      <c r="T53" s="156" t="s">
        <v>79</v>
      </c>
      <c r="U53" s="156">
        <v>0</v>
      </c>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c r="AT53" s="156"/>
      <c r="AU53" s="156"/>
      <c r="AV53" s="156"/>
      <c r="AW53" s="156"/>
    </row>
    <row r="54" spans="1:49" outlineLevel="1">
      <c r="A54" s="140">
        <v>16</v>
      </c>
      <c r="B54" s="140" t="s">
        <v>115</v>
      </c>
      <c r="C54" s="262" t="s">
        <v>116</v>
      </c>
      <c r="D54" s="169" t="s">
        <v>76</v>
      </c>
      <c r="E54" s="157">
        <v>26.200000000000003</v>
      </c>
      <c r="F54" s="292"/>
      <c r="G54" s="157">
        <f>ROUND(E54*F54,2)</f>
        <v>0</v>
      </c>
      <c r="H54" s="161" t="s">
        <v>195</v>
      </c>
      <c r="I54" s="157">
        <f>G54</f>
        <v>0</v>
      </c>
      <c r="J54" s="143"/>
      <c r="K54" s="156"/>
      <c r="L54" s="156"/>
      <c r="M54" s="156"/>
      <c r="N54" s="156"/>
      <c r="O54" s="156"/>
      <c r="P54" s="156"/>
      <c r="Q54" s="156"/>
      <c r="R54" s="156"/>
      <c r="S54" s="156"/>
      <c r="T54" s="156" t="s">
        <v>117</v>
      </c>
      <c r="U54" s="156"/>
      <c r="V54" s="156"/>
      <c r="W54" s="156"/>
      <c r="X54" s="156"/>
      <c r="Y54" s="156"/>
      <c r="Z54" s="156"/>
      <c r="AA54" s="156"/>
      <c r="AB54" s="156"/>
      <c r="AC54" s="156"/>
      <c r="AD54" s="156"/>
      <c r="AE54" s="156"/>
      <c r="AF54" s="156"/>
      <c r="AG54" s="156"/>
      <c r="AH54" s="156"/>
      <c r="AI54" s="156"/>
      <c r="AJ54" s="156"/>
      <c r="AK54" s="156"/>
      <c r="AL54" s="156"/>
      <c r="AM54" s="156"/>
      <c r="AN54" s="156"/>
      <c r="AO54" s="156"/>
      <c r="AP54" s="156"/>
      <c r="AQ54" s="156"/>
      <c r="AR54" s="156"/>
      <c r="AS54" s="156"/>
      <c r="AT54" s="156"/>
      <c r="AU54" s="156"/>
      <c r="AV54" s="156"/>
      <c r="AW54" s="156"/>
    </row>
    <row r="55" spans="1:49" outlineLevel="1">
      <c r="A55" s="140"/>
      <c r="B55" s="140"/>
      <c r="C55" s="420" t="s">
        <v>118</v>
      </c>
      <c r="D55" s="419"/>
      <c r="E55" s="165">
        <v>26.2</v>
      </c>
      <c r="F55" s="291"/>
      <c r="G55" s="157"/>
      <c r="H55" s="161">
        <v>0</v>
      </c>
      <c r="I55" s="157">
        <f>G55</f>
        <v>0</v>
      </c>
      <c r="J55" s="143"/>
      <c r="K55" s="156"/>
      <c r="L55" s="156"/>
      <c r="M55" s="156"/>
      <c r="N55" s="156"/>
      <c r="O55" s="156"/>
      <c r="P55" s="156"/>
      <c r="Q55" s="156"/>
      <c r="R55" s="156"/>
      <c r="S55" s="156"/>
      <c r="T55" s="156" t="s">
        <v>79</v>
      </c>
      <c r="U55" s="156">
        <v>0</v>
      </c>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56"/>
      <c r="AT55" s="156"/>
      <c r="AU55" s="156"/>
      <c r="AV55" s="156"/>
      <c r="AW55" s="156"/>
    </row>
    <row r="56" spans="1:49" outlineLevel="1">
      <c r="A56" s="140">
        <v>17</v>
      </c>
      <c r="B56" s="140" t="s">
        <v>119</v>
      </c>
      <c r="C56" s="262" t="s">
        <v>120</v>
      </c>
      <c r="D56" s="169" t="s">
        <v>110</v>
      </c>
      <c r="E56" s="157">
        <v>262</v>
      </c>
      <c r="F56" s="292"/>
      <c r="G56" s="157">
        <f>ROUND(E56*F56,2)</f>
        <v>0</v>
      </c>
      <c r="H56" s="161" t="s">
        <v>195</v>
      </c>
      <c r="I56" s="157">
        <f>G56</f>
        <v>0</v>
      </c>
      <c r="J56" s="143"/>
      <c r="K56" s="156"/>
      <c r="L56" s="156"/>
      <c r="M56" s="156"/>
      <c r="N56" s="156"/>
      <c r="O56" s="156"/>
      <c r="P56" s="156"/>
      <c r="Q56" s="156"/>
      <c r="R56" s="156"/>
      <c r="S56" s="156"/>
      <c r="T56" s="156" t="s">
        <v>77</v>
      </c>
      <c r="U56" s="156"/>
      <c r="V56" s="156"/>
      <c r="W56" s="156"/>
      <c r="X56" s="156"/>
      <c r="Y56" s="156"/>
      <c r="Z56" s="156"/>
      <c r="AA56" s="156"/>
      <c r="AB56" s="156"/>
      <c r="AC56" s="156"/>
      <c r="AD56" s="156"/>
      <c r="AE56" s="156"/>
      <c r="AF56" s="156"/>
      <c r="AG56" s="156"/>
      <c r="AH56" s="156"/>
      <c r="AI56" s="156"/>
      <c r="AJ56" s="156"/>
      <c r="AK56" s="156"/>
      <c r="AL56" s="156"/>
      <c r="AM56" s="156"/>
      <c r="AN56" s="156"/>
      <c r="AO56" s="156"/>
      <c r="AP56" s="156"/>
      <c r="AQ56" s="156"/>
      <c r="AR56" s="156"/>
      <c r="AS56" s="156"/>
      <c r="AT56" s="156"/>
      <c r="AU56" s="156"/>
      <c r="AV56" s="156"/>
      <c r="AW56" s="156"/>
    </row>
    <row r="57" spans="1:49" outlineLevel="1">
      <c r="A57" s="140"/>
      <c r="B57" s="140"/>
      <c r="C57" s="420" t="s">
        <v>114</v>
      </c>
      <c r="D57" s="419"/>
      <c r="E57" s="165">
        <v>262</v>
      </c>
      <c r="F57" s="291"/>
      <c r="G57" s="157"/>
      <c r="H57" s="161">
        <v>0</v>
      </c>
      <c r="I57" s="157">
        <f>G57</f>
        <v>0</v>
      </c>
      <c r="J57" s="143"/>
      <c r="K57" s="156"/>
      <c r="L57" s="156"/>
      <c r="M57" s="156"/>
      <c r="N57" s="156"/>
      <c r="O57" s="156"/>
      <c r="P57" s="156"/>
      <c r="Q57" s="156"/>
      <c r="R57" s="156"/>
      <c r="S57" s="156"/>
      <c r="T57" s="156" t="s">
        <v>79</v>
      </c>
      <c r="U57" s="156">
        <v>0</v>
      </c>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c r="AT57" s="156"/>
      <c r="AU57" s="156"/>
      <c r="AV57" s="156"/>
      <c r="AW57" s="156"/>
    </row>
    <row r="58" spans="1:49" outlineLevel="1">
      <c r="A58" s="140">
        <v>18</v>
      </c>
      <c r="B58" s="140" t="s">
        <v>121</v>
      </c>
      <c r="C58" s="262" t="s">
        <v>122</v>
      </c>
      <c r="D58" s="169" t="s">
        <v>76</v>
      </c>
      <c r="E58" s="157">
        <v>1.31</v>
      </c>
      <c r="F58" s="292"/>
      <c r="G58" s="157">
        <f>ROUND(E58*F58,2)</f>
        <v>0</v>
      </c>
      <c r="H58" s="161" t="s">
        <v>195</v>
      </c>
      <c r="I58" s="157">
        <f>G58</f>
        <v>0</v>
      </c>
      <c r="J58" s="143"/>
      <c r="K58" s="156"/>
      <c r="L58" s="156"/>
      <c r="M58" s="156"/>
      <c r="N58" s="156"/>
      <c r="O58" s="156"/>
      <c r="P58" s="156"/>
      <c r="Q58" s="156"/>
      <c r="R58" s="156"/>
      <c r="S58" s="156"/>
      <c r="T58" s="156" t="s">
        <v>77</v>
      </c>
      <c r="U58" s="156"/>
      <c r="V58" s="156"/>
      <c r="W58" s="156"/>
      <c r="X58" s="156"/>
      <c r="Y58" s="156"/>
      <c r="Z58" s="156"/>
      <c r="AA58" s="156"/>
      <c r="AB58" s="156"/>
      <c r="AC58" s="156"/>
      <c r="AD58" s="156"/>
      <c r="AE58" s="156"/>
      <c r="AF58" s="156"/>
      <c r="AG58" s="156"/>
      <c r="AH58" s="156"/>
      <c r="AI58" s="156"/>
      <c r="AJ58" s="156"/>
      <c r="AK58" s="156"/>
      <c r="AL58" s="156"/>
      <c r="AM58" s="156"/>
      <c r="AN58" s="156"/>
      <c r="AO58" s="156"/>
      <c r="AP58" s="156"/>
      <c r="AQ58" s="156"/>
      <c r="AR58" s="156"/>
      <c r="AS58" s="156"/>
      <c r="AT58" s="156"/>
      <c r="AU58" s="156"/>
      <c r="AV58" s="156"/>
      <c r="AW58" s="156"/>
    </row>
    <row r="59" spans="1:49" outlineLevel="1">
      <c r="A59" s="140"/>
      <c r="B59" s="140"/>
      <c r="C59" s="420" t="s">
        <v>123</v>
      </c>
      <c r="D59" s="419"/>
      <c r="E59" s="165">
        <v>1.31</v>
      </c>
      <c r="F59" s="291"/>
      <c r="G59" s="157"/>
      <c r="H59" s="161">
        <v>0</v>
      </c>
      <c r="I59" s="157">
        <f>G59</f>
        <v>0</v>
      </c>
      <c r="J59" s="143"/>
      <c r="K59" s="156"/>
      <c r="L59" s="156"/>
      <c r="M59" s="156"/>
      <c r="N59" s="156"/>
      <c r="O59" s="156"/>
      <c r="P59" s="156"/>
      <c r="Q59" s="156"/>
      <c r="R59" s="156"/>
      <c r="S59" s="156"/>
      <c r="T59" s="156" t="s">
        <v>79</v>
      </c>
      <c r="U59" s="156">
        <v>0</v>
      </c>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c r="AT59" s="156"/>
      <c r="AU59" s="156"/>
      <c r="AV59" s="156"/>
      <c r="AW59" s="156"/>
    </row>
    <row r="60" spans="1:49" outlineLevel="1">
      <c r="A60" s="140">
        <v>19</v>
      </c>
      <c r="B60" s="140" t="s">
        <v>124</v>
      </c>
      <c r="C60" s="262" t="s">
        <v>125</v>
      </c>
      <c r="D60" s="169" t="s">
        <v>110</v>
      </c>
      <c r="E60" s="157">
        <v>262</v>
      </c>
      <c r="F60" s="292"/>
      <c r="G60" s="157">
        <f>ROUND(E60*F60,2)</f>
        <v>0</v>
      </c>
      <c r="H60" s="161" t="s">
        <v>195</v>
      </c>
      <c r="I60" s="157">
        <f>G60</f>
        <v>0</v>
      </c>
      <c r="J60" s="143"/>
      <c r="K60" s="156"/>
      <c r="L60" s="156"/>
      <c r="M60" s="156"/>
      <c r="N60" s="156"/>
      <c r="O60" s="156"/>
      <c r="P60" s="156"/>
      <c r="Q60" s="156"/>
      <c r="R60" s="156"/>
      <c r="S60" s="156"/>
      <c r="T60" s="156" t="s">
        <v>77</v>
      </c>
      <c r="U60" s="156"/>
      <c r="V60" s="156"/>
      <c r="W60" s="156"/>
      <c r="X60" s="156"/>
      <c r="Y60" s="156"/>
      <c r="Z60" s="156"/>
      <c r="AA60" s="156"/>
      <c r="AB60" s="156"/>
      <c r="AC60" s="156"/>
      <c r="AD60" s="156"/>
      <c r="AE60" s="156"/>
      <c r="AF60" s="156"/>
      <c r="AG60" s="156"/>
      <c r="AH60" s="156"/>
      <c r="AI60" s="156"/>
      <c r="AJ60" s="156"/>
      <c r="AK60" s="156"/>
      <c r="AL60" s="156"/>
      <c r="AM60" s="156"/>
      <c r="AN60" s="156"/>
      <c r="AO60" s="156"/>
      <c r="AP60" s="156"/>
      <c r="AQ60" s="156"/>
      <c r="AR60" s="156"/>
      <c r="AS60" s="156"/>
      <c r="AT60" s="156"/>
      <c r="AU60" s="156"/>
      <c r="AV60" s="156"/>
      <c r="AW60" s="156"/>
    </row>
    <row r="61" spans="1:49" outlineLevel="1">
      <c r="A61" s="140"/>
      <c r="B61" s="140"/>
      <c r="C61" s="420" t="s">
        <v>114</v>
      </c>
      <c r="D61" s="419"/>
      <c r="E61" s="165">
        <v>262</v>
      </c>
      <c r="F61" s="291"/>
      <c r="G61" s="157"/>
      <c r="H61" s="161">
        <v>0</v>
      </c>
      <c r="I61" s="157">
        <f>G61</f>
        <v>0</v>
      </c>
      <c r="J61" s="143"/>
      <c r="K61" s="156"/>
      <c r="L61" s="156"/>
      <c r="M61" s="156"/>
      <c r="N61" s="156"/>
      <c r="O61" s="156"/>
      <c r="P61" s="156"/>
      <c r="Q61" s="156"/>
      <c r="R61" s="156"/>
      <c r="S61" s="156"/>
      <c r="T61" s="156" t="s">
        <v>79</v>
      </c>
      <c r="U61" s="156">
        <v>0</v>
      </c>
      <c r="V61" s="156"/>
      <c r="W61" s="156"/>
      <c r="X61" s="156"/>
      <c r="Y61" s="156"/>
      <c r="Z61" s="156"/>
      <c r="AA61" s="156"/>
      <c r="AB61" s="156"/>
      <c r="AC61" s="156"/>
      <c r="AD61" s="156"/>
      <c r="AE61" s="156"/>
      <c r="AF61" s="156"/>
      <c r="AG61" s="156"/>
      <c r="AH61" s="156"/>
      <c r="AI61" s="156"/>
      <c r="AJ61" s="156"/>
      <c r="AK61" s="156"/>
      <c r="AL61" s="156"/>
      <c r="AM61" s="156"/>
      <c r="AN61" s="156"/>
      <c r="AO61" s="156"/>
      <c r="AP61" s="156"/>
      <c r="AQ61" s="156"/>
      <c r="AR61" s="156"/>
      <c r="AS61" s="156"/>
      <c r="AT61" s="156"/>
      <c r="AU61" s="156"/>
      <c r="AV61" s="156"/>
      <c r="AW61" s="156"/>
    </row>
    <row r="62" spans="1:49">
      <c r="A62" s="141" t="s">
        <v>72</v>
      </c>
      <c r="B62" s="141" t="s">
        <v>48</v>
      </c>
      <c r="C62" s="418" t="s">
        <v>49</v>
      </c>
      <c r="D62" s="170"/>
      <c r="E62" s="158"/>
      <c r="F62" s="293"/>
      <c r="G62" s="158">
        <f>SUMIF(T63:T84,"&lt;&gt;NOR",G63:G84)</f>
        <v>0</v>
      </c>
      <c r="H62" s="162"/>
      <c r="I62" s="158">
        <f>G62</f>
        <v>0</v>
      </c>
      <c r="J62" s="144"/>
      <c r="K62" s="156"/>
      <c r="T62" t="s">
        <v>73</v>
      </c>
    </row>
    <row r="63" spans="1:49" ht="22.5" outlineLevel="1">
      <c r="A63" s="436">
        <v>20</v>
      </c>
      <c r="B63" s="436" t="s">
        <v>126</v>
      </c>
      <c r="C63" s="439" t="s">
        <v>1242</v>
      </c>
      <c r="D63" s="438" t="s">
        <v>127</v>
      </c>
      <c r="E63" s="437">
        <v>45</v>
      </c>
      <c r="F63" s="432"/>
      <c r="G63" s="430"/>
      <c r="H63" s="431"/>
      <c r="I63" s="430"/>
      <c r="J63" s="143"/>
      <c r="K63" s="156"/>
      <c r="L63" s="156"/>
      <c r="M63" s="156"/>
      <c r="N63" s="156"/>
      <c r="O63" s="156"/>
      <c r="P63" s="156"/>
      <c r="Q63" s="156"/>
      <c r="R63" s="156"/>
      <c r="S63" s="156"/>
      <c r="T63" s="156" t="s">
        <v>128</v>
      </c>
      <c r="U63" s="156"/>
      <c r="V63" s="156"/>
      <c r="W63" s="156"/>
      <c r="X63" s="156"/>
      <c r="Y63" s="156"/>
      <c r="Z63" s="156"/>
      <c r="AA63" s="156"/>
      <c r="AB63" s="156"/>
      <c r="AC63" s="156"/>
      <c r="AD63" s="156"/>
      <c r="AE63" s="156"/>
      <c r="AF63" s="156"/>
      <c r="AG63" s="156"/>
      <c r="AH63" s="156"/>
      <c r="AI63" s="156"/>
      <c r="AJ63" s="156"/>
      <c r="AK63" s="156"/>
      <c r="AL63" s="156"/>
      <c r="AM63" s="156"/>
      <c r="AN63" s="156"/>
      <c r="AO63" s="156"/>
      <c r="AP63" s="156"/>
      <c r="AQ63" s="156"/>
      <c r="AR63" s="156"/>
      <c r="AS63" s="156"/>
      <c r="AT63" s="156"/>
      <c r="AU63" s="156"/>
      <c r="AV63" s="156"/>
      <c r="AW63" s="156"/>
    </row>
    <row r="64" spans="1:49" outlineLevel="1">
      <c r="A64" s="436"/>
      <c r="B64" s="436"/>
      <c r="C64" s="435" t="s">
        <v>129</v>
      </c>
      <c r="D64" s="434"/>
      <c r="E64" s="433">
        <v>45</v>
      </c>
      <c r="F64" s="432"/>
      <c r="G64" s="430"/>
      <c r="H64" s="431">
        <v>0</v>
      </c>
      <c r="I64" s="430">
        <f>G64</f>
        <v>0</v>
      </c>
      <c r="J64" s="143"/>
      <c r="K64" s="156"/>
      <c r="L64" s="156"/>
      <c r="M64" s="156"/>
      <c r="N64" s="156"/>
      <c r="O64" s="156"/>
      <c r="P64" s="156"/>
      <c r="Q64" s="156"/>
      <c r="R64" s="156"/>
      <c r="S64" s="156"/>
      <c r="T64" s="156" t="s">
        <v>79</v>
      </c>
      <c r="U64" s="156">
        <v>0</v>
      </c>
      <c r="V64" s="156"/>
      <c r="W64" s="156"/>
      <c r="X64" s="156"/>
      <c r="Y64" s="156"/>
      <c r="Z64" s="156"/>
      <c r="AA64" s="156"/>
      <c r="AB64" s="156"/>
      <c r="AC64" s="156"/>
      <c r="AD64" s="156"/>
      <c r="AE64" s="156"/>
      <c r="AF64" s="156"/>
      <c r="AG64" s="156"/>
      <c r="AH64" s="156"/>
      <c r="AI64" s="156"/>
      <c r="AJ64" s="156"/>
      <c r="AK64" s="156"/>
      <c r="AL64" s="156"/>
      <c r="AM64" s="156"/>
      <c r="AN64" s="156"/>
      <c r="AO64" s="156"/>
      <c r="AP64" s="156"/>
      <c r="AQ64" s="156"/>
      <c r="AR64" s="156"/>
      <c r="AS64" s="156"/>
      <c r="AT64" s="156"/>
      <c r="AU64" s="156"/>
      <c r="AV64" s="156"/>
      <c r="AW64" s="156"/>
    </row>
    <row r="65" spans="1:49" ht="22.5" outlineLevel="1">
      <c r="A65" s="424">
        <v>20</v>
      </c>
      <c r="B65" s="424" t="s">
        <v>1241</v>
      </c>
      <c r="C65" s="426" t="s">
        <v>1240</v>
      </c>
      <c r="D65" s="425" t="s">
        <v>127</v>
      </c>
      <c r="E65" s="417">
        <v>20.7</v>
      </c>
      <c r="F65" s="292"/>
      <c r="G65" s="157">
        <f>ROUND(E65*F65,2)</f>
        <v>0</v>
      </c>
      <c r="H65" s="161" t="s">
        <v>195</v>
      </c>
      <c r="I65" s="157">
        <f>G65</f>
        <v>0</v>
      </c>
      <c r="J65" s="143"/>
      <c r="K65" s="156"/>
      <c r="L65" s="156"/>
      <c r="M65" s="156"/>
      <c r="N65" s="156"/>
      <c r="O65" s="156"/>
      <c r="P65" s="156"/>
      <c r="Q65" s="156"/>
      <c r="R65" s="156"/>
      <c r="S65" s="156"/>
      <c r="T65" s="156"/>
      <c r="U65" s="156"/>
      <c r="V65" s="156"/>
      <c r="W65" s="156"/>
      <c r="X65" s="156"/>
      <c r="Y65" s="156"/>
      <c r="Z65" s="156"/>
      <c r="AA65" s="156"/>
      <c r="AB65" s="156"/>
      <c r="AC65" s="156"/>
      <c r="AD65" s="156"/>
      <c r="AE65" s="156"/>
      <c r="AF65" s="156"/>
      <c r="AG65" s="156"/>
      <c r="AH65" s="156"/>
      <c r="AI65" s="156"/>
      <c r="AJ65" s="156"/>
      <c r="AK65" s="156"/>
      <c r="AL65" s="156"/>
      <c r="AM65" s="156"/>
      <c r="AN65" s="156"/>
      <c r="AO65" s="156"/>
      <c r="AP65" s="156"/>
      <c r="AQ65" s="156"/>
      <c r="AR65" s="156"/>
      <c r="AS65" s="156"/>
      <c r="AT65" s="156"/>
      <c r="AU65" s="156"/>
      <c r="AV65" s="156"/>
      <c r="AW65" s="156"/>
    </row>
    <row r="66" spans="1:49" outlineLevel="1">
      <c r="A66" s="424"/>
      <c r="B66" s="424"/>
      <c r="C66" s="423" t="s">
        <v>1239</v>
      </c>
      <c r="D66" s="422"/>
      <c r="E66" s="421">
        <v>20.7</v>
      </c>
      <c r="F66" s="291"/>
      <c r="G66" s="157"/>
      <c r="H66" s="161">
        <v>0</v>
      </c>
      <c r="I66" s="157">
        <f>G66</f>
        <v>0</v>
      </c>
      <c r="J66" s="143"/>
      <c r="K66" s="156"/>
      <c r="L66" s="156"/>
      <c r="M66" s="156"/>
      <c r="N66" s="156"/>
      <c r="O66" s="156"/>
      <c r="P66" s="156"/>
      <c r="Q66" s="156"/>
      <c r="R66" s="156"/>
      <c r="S66" s="156"/>
      <c r="T66" s="156"/>
      <c r="U66" s="156"/>
      <c r="V66" s="156"/>
      <c r="W66" s="156"/>
      <c r="X66" s="156"/>
      <c r="Y66" s="156"/>
      <c r="Z66" s="156"/>
      <c r="AA66" s="156"/>
      <c r="AB66" s="156"/>
      <c r="AC66" s="156"/>
      <c r="AD66" s="156"/>
      <c r="AE66" s="156"/>
      <c r="AF66" s="156"/>
      <c r="AG66" s="156"/>
      <c r="AH66" s="156"/>
      <c r="AI66" s="156"/>
      <c r="AJ66" s="156"/>
      <c r="AK66" s="156"/>
      <c r="AL66" s="156"/>
      <c r="AM66" s="156"/>
      <c r="AN66" s="156"/>
      <c r="AO66" s="156"/>
      <c r="AP66" s="156"/>
      <c r="AQ66" s="156"/>
      <c r="AR66" s="156"/>
      <c r="AS66" s="156"/>
      <c r="AT66" s="156"/>
      <c r="AU66" s="156"/>
      <c r="AV66" s="156"/>
      <c r="AW66" s="156"/>
    </row>
    <row r="67" spans="1:49" outlineLevel="1">
      <c r="A67" s="424" t="s">
        <v>1238</v>
      </c>
      <c r="B67" s="424" t="s">
        <v>1237</v>
      </c>
      <c r="C67" s="426" t="s">
        <v>1236</v>
      </c>
      <c r="D67" s="425" t="s">
        <v>127</v>
      </c>
      <c r="E67" s="417">
        <v>20.7</v>
      </c>
      <c r="F67" s="292"/>
      <c r="G67" s="157">
        <f>ROUND(E67*F67,2)</f>
        <v>0</v>
      </c>
      <c r="H67" s="161" t="s">
        <v>195</v>
      </c>
      <c r="I67" s="157">
        <f>G67</f>
        <v>0</v>
      </c>
      <c r="J67" s="143"/>
      <c r="K67" s="156"/>
      <c r="L67" s="156"/>
      <c r="M67" s="156"/>
      <c r="N67" s="156"/>
      <c r="O67" s="156"/>
      <c r="P67" s="156"/>
      <c r="Q67" s="156"/>
      <c r="R67" s="156"/>
      <c r="S67" s="156"/>
      <c r="T67" s="156"/>
      <c r="U67" s="156"/>
      <c r="V67" s="156"/>
      <c r="W67" s="156"/>
      <c r="X67" s="156"/>
      <c r="Y67" s="156"/>
      <c r="Z67" s="156"/>
      <c r="AA67" s="156"/>
      <c r="AB67" s="156"/>
      <c r="AC67" s="156"/>
      <c r="AD67" s="156"/>
      <c r="AE67" s="156"/>
      <c r="AF67" s="156"/>
      <c r="AG67" s="156"/>
      <c r="AH67" s="156"/>
      <c r="AI67" s="156"/>
      <c r="AJ67" s="156"/>
      <c r="AK67" s="156"/>
      <c r="AL67" s="156"/>
      <c r="AM67" s="156"/>
      <c r="AN67" s="156"/>
      <c r="AO67" s="156"/>
      <c r="AP67" s="156"/>
      <c r="AQ67" s="156"/>
      <c r="AR67" s="156"/>
      <c r="AS67" s="156"/>
      <c r="AT67" s="156"/>
      <c r="AU67" s="156"/>
      <c r="AV67" s="156"/>
      <c r="AW67" s="156"/>
    </row>
    <row r="68" spans="1:49" outlineLevel="1">
      <c r="A68" s="424"/>
      <c r="B68" s="424"/>
      <c r="C68" s="423" t="s">
        <v>1235</v>
      </c>
      <c r="D68" s="422"/>
      <c r="E68" s="421">
        <v>20.7</v>
      </c>
      <c r="F68" s="291"/>
      <c r="G68" s="157"/>
      <c r="H68" s="161">
        <v>0</v>
      </c>
      <c r="I68" s="157">
        <f>G68</f>
        <v>0</v>
      </c>
      <c r="J68" s="143"/>
      <c r="K68" s="156"/>
      <c r="L68" s="156"/>
      <c r="M68" s="156"/>
      <c r="N68" s="156"/>
      <c r="O68" s="156"/>
      <c r="P68" s="156"/>
      <c r="Q68" s="156"/>
      <c r="R68" s="156"/>
      <c r="S68" s="156"/>
      <c r="T68" s="156"/>
      <c r="U68" s="156"/>
      <c r="V68" s="156"/>
      <c r="W68" s="156"/>
      <c r="X68" s="156"/>
      <c r="Y68" s="156"/>
      <c r="Z68" s="156"/>
      <c r="AA68" s="156"/>
      <c r="AB68" s="156"/>
      <c r="AC68" s="156"/>
      <c r="AD68" s="156"/>
      <c r="AE68" s="156"/>
      <c r="AF68" s="156"/>
      <c r="AG68" s="156"/>
      <c r="AH68" s="156"/>
      <c r="AI68" s="156"/>
      <c r="AJ68" s="156"/>
      <c r="AK68" s="156"/>
      <c r="AL68" s="156"/>
      <c r="AM68" s="156"/>
      <c r="AN68" s="156"/>
      <c r="AO68" s="156"/>
      <c r="AP68" s="156"/>
      <c r="AQ68" s="156"/>
      <c r="AR68" s="156"/>
      <c r="AS68" s="156"/>
      <c r="AT68" s="156"/>
      <c r="AU68" s="156"/>
      <c r="AV68" s="156"/>
      <c r="AW68" s="156"/>
    </row>
    <row r="69" spans="1:49" outlineLevel="1">
      <c r="A69" s="140">
        <v>21</v>
      </c>
      <c r="B69" s="140" t="s">
        <v>130</v>
      </c>
      <c r="C69" s="262" t="s">
        <v>131</v>
      </c>
      <c r="D69" s="169" t="s">
        <v>132</v>
      </c>
      <c r="E69" s="157">
        <v>26.999999996666663</v>
      </c>
      <c r="F69" s="292"/>
      <c r="G69" s="157">
        <f>ROUND(E69*F69,2)</f>
        <v>0</v>
      </c>
      <c r="H69" s="161" t="s">
        <v>195</v>
      </c>
      <c r="I69" s="157">
        <f>G69</f>
        <v>0</v>
      </c>
      <c r="J69" s="143"/>
      <c r="K69" s="156"/>
      <c r="L69" s="156"/>
      <c r="M69" s="156"/>
      <c r="N69" s="156"/>
      <c r="O69" s="156"/>
      <c r="P69" s="156"/>
      <c r="Q69" s="156"/>
      <c r="R69" s="156"/>
      <c r="S69" s="156"/>
      <c r="T69" s="156" t="s">
        <v>77</v>
      </c>
      <c r="U69" s="156"/>
      <c r="V69" s="156"/>
      <c r="W69" s="156"/>
      <c r="X69" s="156"/>
      <c r="Y69" s="156"/>
      <c r="Z69" s="156"/>
      <c r="AA69" s="156"/>
      <c r="AB69" s="156"/>
      <c r="AC69" s="156"/>
      <c r="AD69" s="156"/>
      <c r="AE69" s="156"/>
      <c r="AF69" s="156"/>
      <c r="AG69" s="156"/>
      <c r="AH69" s="156"/>
      <c r="AI69" s="156"/>
      <c r="AJ69" s="156"/>
      <c r="AK69" s="156"/>
      <c r="AL69" s="156"/>
      <c r="AM69" s="156"/>
      <c r="AN69" s="156"/>
      <c r="AO69" s="156"/>
      <c r="AP69" s="156"/>
      <c r="AQ69" s="156"/>
      <c r="AR69" s="156"/>
      <c r="AS69" s="156"/>
      <c r="AT69" s="156"/>
      <c r="AU69" s="156"/>
      <c r="AV69" s="156"/>
      <c r="AW69" s="156"/>
    </row>
    <row r="70" spans="1:49" outlineLevel="1">
      <c r="A70" s="140"/>
      <c r="B70" s="140"/>
      <c r="C70" s="423" t="s">
        <v>1234</v>
      </c>
      <c r="D70" s="419"/>
      <c r="E70" s="165">
        <v>26.999999996666698</v>
      </c>
      <c r="F70" s="291"/>
      <c r="G70" s="157"/>
      <c r="H70" s="161">
        <v>0</v>
      </c>
      <c r="I70" s="157">
        <f>G70</f>
        <v>0</v>
      </c>
      <c r="J70" s="143"/>
      <c r="K70" s="156"/>
      <c r="L70" s="156"/>
      <c r="M70" s="156"/>
      <c r="N70" s="156"/>
      <c r="O70" s="156"/>
      <c r="P70" s="156"/>
      <c r="Q70" s="156"/>
      <c r="R70" s="156"/>
      <c r="S70" s="156"/>
      <c r="T70" s="156" t="s">
        <v>79</v>
      </c>
      <c r="U70" s="156">
        <v>0</v>
      </c>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row>
    <row r="71" spans="1:49" outlineLevel="1">
      <c r="A71" s="140">
        <v>22</v>
      </c>
      <c r="B71" s="140" t="s">
        <v>133</v>
      </c>
      <c r="C71" s="262" t="s">
        <v>134</v>
      </c>
      <c r="D71" s="169" t="s">
        <v>110</v>
      </c>
      <c r="E71" s="417">
        <v>67.296000000000006</v>
      </c>
      <c r="F71" s="292"/>
      <c r="G71" s="157">
        <f>ROUND(E71*F71,2)</f>
        <v>0</v>
      </c>
      <c r="H71" s="161" t="s">
        <v>195</v>
      </c>
      <c r="I71" s="157">
        <f>G71</f>
        <v>0</v>
      </c>
      <c r="J71" s="143"/>
      <c r="K71" s="156"/>
      <c r="L71" s="156"/>
      <c r="M71" s="156"/>
      <c r="N71" s="156"/>
      <c r="O71" s="156"/>
      <c r="P71" s="156"/>
      <c r="Q71" s="156"/>
      <c r="R71" s="156"/>
      <c r="S71" s="156"/>
      <c r="T71" s="156" t="s">
        <v>77</v>
      </c>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row>
    <row r="72" spans="1:49" outlineLevel="1">
      <c r="A72" s="140"/>
      <c r="B72" s="140"/>
      <c r="C72" s="423" t="s">
        <v>1233</v>
      </c>
      <c r="D72" s="419"/>
      <c r="E72" s="421">
        <v>67.296000000000006</v>
      </c>
      <c r="F72" s="291"/>
      <c r="G72" s="157"/>
      <c r="H72" s="161">
        <v>0</v>
      </c>
      <c r="I72" s="157">
        <f>G72</f>
        <v>0</v>
      </c>
      <c r="J72" s="143"/>
      <c r="K72" s="156"/>
      <c r="L72" s="156"/>
      <c r="M72" s="156"/>
      <c r="N72" s="156"/>
      <c r="O72" s="156"/>
      <c r="P72" s="156"/>
      <c r="Q72" s="156"/>
      <c r="R72" s="156"/>
      <c r="S72" s="156"/>
      <c r="T72" s="156" t="s">
        <v>79</v>
      </c>
      <c r="U72" s="156">
        <v>0</v>
      </c>
      <c r="V72" s="156"/>
      <c r="W72" s="156"/>
      <c r="X72" s="156"/>
      <c r="Y72" s="156"/>
      <c r="Z72" s="156"/>
      <c r="AA72" s="156"/>
      <c r="AB72" s="156"/>
      <c r="AC72" s="156"/>
      <c r="AD72" s="156"/>
      <c r="AE72" s="156"/>
      <c r="AF72" s="156"/>
      <c r="AG72" s="156"/>
      <c r="AH72" s="156"/>
      <c r="AI72" s="156"/>
      <c r="AJ72" s="156"/>
      <c r="AK72" s="156"/>
      <c r="AL72" s="156"/>
      <c r="AM72" s="156"/>
      <c r="AN72" s="156"/>
      <c r="AO72" s="156"/>
      <c r="AP72" s="156"/>
      <c r="AQ72" s="156"/>
      <c r="AR72" s="156"/>
      <c r="AS72" s="156"/>
      <c r="AT72" s="156"/>
      <c r="AU72" s="156"/>
      <c r="AV72" s="156"/>
      <c r="AW72" s="156"/>
    </row>
    <row r="73" spans="1:49" outlineLevel="1">
      <c r="A73" s="140">
        <v>23</v>
      </c>
      <c r="B73" s="140" t="s">
        <v>135</v>
      </c>
      <c r="C73" s="262" t="s">
        <v>136</v>
      </c>
      <c r="D73" s="169" t="s">
        <v>110</v>
      </c>
      <c r="E73" s="417">
        <v>80.760000000000005</v>
      </c>
      <c r="F73" s="292"/>
      <c r="G73" s="157">
        <f>ROUND(E73*F73,2)</f>
        <v>0</v>
      </c>
      <c r="H73" s="161" t="s">
        <v>195</v>
      </c>
      <c r="I73" s="157">
        <f>G73</f>
        <v>0</v>
      </c>
      <c r="J73" s="143"/>
      <c r="K73" s="156"/>
      <c r="L73" s="156"/>
      <c r="M73" s="156"/>
      <c r="N73" s="156"/>
      <c r="O73" s="156"/>
      <c r="P73" s="156"/>
      <c r="Q73" s="156"/>
      <c r="R73" s="156"/>
      <c r="S73" s="156"/>
      <c r="T73" s="156" t="s">
        <v>117</v>
      </c>
      <c r="U73" s="156"/>
      <c r="V73" s="156"/>
      <c r="W73" s="156"/>
      <c r="X73" s="156"/>
      <c r="Y73" s="156"/>
      <c r="Z73" s="156"/>
      <c r="AA73" s="156"/>
      <c r="AB73" s="156"/>
      <c r="AC73" s="156"/>
      <c r="AD73" s="156"/>
      <c r="AE73" s="156"/>
      <c r="AF73" s="156"/>
      <c r="AG73" s="156"/>
      <c r="AH73" s="156"/>
      <c r="AI73" s="156"/>
      <c r="AJ73" s="156"/>
      <c r="AK73" s="156"/>
      <c r="AL73" s="156"/>
      <c r="AM73" s="156"/>
      <c r="AN73" s="156"/>
      <c r="AO73" s="156"/>
      <c r="AP73" s="156"/>
      <c r="AQ73" s="156"/>
      <c r="AR73" s="156"/>
      <c r="AS73" s="156"/>
      <c r="AT73" s="156"/>
      <c r="AU73" s="156"/>
      <c r="AV73" s="156"/>
      <c r="AW73" s="156"/>
    </row>
    <row r="74" spans="1:49" outlineLevel="1">
      <c r="A74" s="140"/>
      <c r="B74" s="140"/>
      <c r="C74" s="423" t="s">
        <v>1232</v>
      </c>
      <c r="D74" s="419"/>
      <c r="E74" s="421">
        <v>80.760000000000005</v>
      </c>
      <c r="F74" s="291"/>
      <c r="G74" s="157"/>
      <c r="H74" s="161">
        <v>0</v>
      </c>
      <c r="I74" s="157">
        <f>G74</f>
        <v>0</v>
      </c>
      <c r="J74" s="143"/>
      <c r="K74" s="156"/>
      <c r="L74" s="156"/>
      <c r="M74" s="156"/>
      <c r="N74" s="156"/>
      <c r="O74" s="156"/>
      <c r="P74" s="156"/>
      <c r="Q74" s="156"/>
      <c r="R74" s="156"/>
      <c r="S74" s="156"/>
      <c r="T74" s="156" t="s">
        <v>79</v>
      </c>
      <c r="U74" s="156">
        <v>0</v>
      </c>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row>
    <row r="75" spans="1:49" outlineLevel="1">
      <c r="A75" s="436">
        <v>24</v>
      </c>
      <c r="B75" s="436" t="s">
        <v>137</v>
      </c>
      <c r="C75" s="439" t="s">
        <v>1231</v>
      </c>
      <c r="D75" s="438" t="s">
        <v>132</v>
      </c>
      <c r="E75" s="437">
        <v>3</v>
      </c>
      <c r="F75" s="432"/>
      <c r="G75" s="430"/>
      <c r="H75" s="431"/>
      <c r="I75" s="430"/>
      <c r="J75" s="429"/>
      <c r="K75" s="156"/>
      <c r="L75" s="156"/>
      <c r="M75" s="156"/>
      <c r="N75" s="156"/>
      <c r="O75" s="156"/>
      <c r="P75" s="156"/>
      <c r="Q75" s="156"/>
      <c r="R75" s="156"/>
      <c r="S75" s="156"/>
      <c r="T75" s="156" t="s">
        <v>117</v>
      </c>
      <c r="U75" s="156"/>
      <c r="V75" s="156"/>
      <c r="W75" s="156"/>
      <c r="X75" s="156"/>
      <c r="Y75" s="156"/>
      <c r="Z75" s="156"/>
      <c r="AA75" s="156"/>
      <c r="AB75" s="156"/>
      <c r="AC75" s="156"/>
      <c r="AD75" s="156"/>
      <c r="AE75" s="156"/>
      <c r="AF75" s="156"/>
      <c r="AG75" s="156"/>
      <c r="AH75" s="156"/>
      <c r="AI75" s="156"/>
      <c r="AJ75" s="156"/>
      <c r="AK75" s="156"/>
      <c r="AL75" s="156"/>
      <c r="AM75" s="156"/>
      <c r="AN75" s="156"/>
      <c r="AO75" s="156"/>
      <c r="AP75" s="156"/>
      <c r="AQ75" s="156"/>
      <c r="AR75" s="156"/>
      <c r="AS75" s="156"/>
      <c r="AT75" s="156"/>
      <c r="AU75" s="156"/>
      <c r="AV75" s="156"/>
      <c r="AW75" s="156"/>
    </row>
    <row r="76" spans="1:49" outlineLevel="1">
      <c r="A76" s="436"/>
      <c r="B76" s="436"/>
      <c r="C76" s="435" t="s">
        <v>138</v>
      </c>
      <c r="D76" s="434"/>
      <c r="E76" s="433">
        <v>3</v>
      </c>
      <c r="F76" s="432"/>
      <c r="G76" s="430"/>
      <c r="H76" s="431"/>
      <c r="I76" s="430"/>
      <c r="J76" s="429"/>
      <c r="K76" s="156"/>
      <c r="L76" s="156"/>
      <c r="M76" s="156"/>
      <c r="N76" s="156"/>
      <c r="O76" s="156"/>
      <c r="P76" s="156"/>
      <c r="Q76" s="156"/>
      <c r="R76" s="156"/>
      <c r="S76" s="156"/>
      <c r="T76" s="156" t="s">
        <v>79</v>
      </c>
      <c r="U76" s="156">
        <v>0</v>
      </c>
      <c r="V76" s="156"/>
      <c r="W76" s="156"/>
      <c r="X76" s="156"/>
      <c r="Y76" s="156"/>
      <c r="Z76" s="156"/>
      <c r="AA76" s="156"/>
      <c r="AB76" s="156"/>
      <c r="AC76" s="156"/>
      <c r="AD76" s="156"/>
      <c r="AE76" s="156"/>
      <c r="AF76" s="156"/>
      <c r="AG76" s="156"/>
      <c r="AH76" s="156"/>
      <c r="AI76" s="156"/>
      <c r="AJ76" s="156"/>
      <c r="AK76" s="156"/>
      <c r="AL76" s="156"/>
      <c r="AM76" s="156"/>
      <c r="AN76" s="156"/>
      <c r="AO76" s="156"/>
      <c r="AP76" s="156"/>
      <c r="AQ76" s="156"/>
      <c r="AR76" s="156"/>
      <c r="AS76" s="156"/>
      <c r="AT76" s="156"/>
      <c r="AU76" s="156"/>
      <c r="AV76" s="156"/>
      <c r="AW76" s="156"/>
    </row>
    <row r="77" spans="1:49" outlineLevel="1">
      <c r="A77" s="428">
        <v>24</v>
      </c>
      <c r="B77" s="427">
        <v>44928</v>
      </c>
      <c r="C77" s="426" t="s">
        <v>1230</v>
      </c>
      <c r="D77" s="425" t="s">
        <v>132</v>
      </c>
      <c r="E77" s="417">
        <v>8</v>
      </c>
      <c r="F77" s="292"/>
      <c r="G77" s="157">
        <f>ROUND(E77*F77,2)</f>
        <v>0</v>
      </c>
      <c r="H77" s="161" t="s">
        <v>196</v>
      </c>
      <c r="I77" s="157">
        <f>G77</f>
        <v>0</v>
      </c>
      <c r="J77" s="143"/>
      <c r="K77" s="156"/>
      <c r="L77" s="156"/>
      <c r="M77" s="156"/>
      <c r="N77" s="156"/>
      <c r="O77" s="156"/>
      <c r="P77" s="156"/>
      <c r="Q77" s="156"/>
      <c r="R77" s="156"/>
      <c r="S77" s="156"/>
      <c r="T77" s="156"/>
      <c r="U77" s="156"/>
      <c r="V77" s="156"/>
      <c r="W77" s="156"/>
      <c r="X77" s="156"/>
      <c r="Y77" s="156"/>
      <c r="Z77" s="156"/>
      <c r="AA77" s="156"/>
      <c r="AB77" s="156"/>
      <c r="AC77" s="156"/>
      <c r="AD77" s="156"/>
      <c r="AE77" s="156"/>
      <c r="AF77" s="156"/>
      <c r="AG77" s="156"/>
      <c r="AH77" s="156"/>
      <c r="AI77" s="156"/>
      <c r="AJ77" s="156"/>
      <c r="AK77" s="156"/>
      <c r="AL77" s="156"/>
      <c r="AM77" s="156"/>
      <c r="AN77" s="156"/>
      <c r="AO77" s="156"/>
      <c r="AP77" s="156"/>
      <c r="AQ77" s="156"/>
      <c r="AR77" s="156"/>
      <c r="AS77" s="156"/>
      <c r="AT77" s="156"/>
      <c r="AU77" s="156"/>
      <c r="AV77" s="156"/>
      <c r="AW77" s="156"/>
    </row>
    <row r="78" spans="1:49" outlineLevel="1">
      <c r="A78" s="424"/>
      <c r="B78" s="424"/>
      <c r="C78" s="423" t="s">
        <v>1229</v>
      </c>
      <c r="D78" s="422"/>
      <c r="E78" s="421">
        <v>8</v>
      </c>
      <c r="F78" s="291"/>
      <c r="G78" s="157"/>
      <c r="H78" s="161"/>
      <c r="I78" s="157"/>
      <c r="J78" s="143"/>
      <c r="K78" s="156"/>
      <c r="L78" s="156"/>
      <c r="M78" s="156"/>
      <c r="N78" s="156"/>
      <c r="O78" s="156"/>
      <c r="P78" s="156"/>
      <c r="Q78" s="156"/>
      <c r="R78" s="156"/>
      <c r="S78" s="156"/>
      <c r="T78" s="156"/>
      <c r="U78" s="156"/>
      <c r="V78" s="156"/>
      <c r="W78" s="156"/>
      <c r="X78" s="156"/>
      <c r="Y78" s="156"/>
      <c r="Z78" s="156"/>
      <c r="AA78" s="156"/>
      <c r="AB78" s="156"/>
      <c r="AC78" s="156"/>
      <c r="AD78" s="156"/>
      <c r="AE78" s="156"/>
      <c r="AF78" s="156"/>
      <c r="AG78" s="156"/>
      <c r="AH78" s="156"/>
      <c r="AI78" s="156"/>
      <c r="AJ78" s="156"/>
      <c r="AK78" s="156"/>
      <c r="AL78" s="156"/>
      <c r="AM78" s="156"/>
      <c r="AN78" s="156"/>
      <c r="AO78" s="156"/>
      <c r="AP78" s="156"/>
      <c r="AQ78" s="156"/>
      <c r="AR78" s="156"/>
      <c r="AS78" s="156"/>
      <c r="AT78" s="156"/>
      <c r="AU78" s="156"/>
      <c r="AV78" s="156"/>
      <c r="AW78" s="156"/>
    </row>
    <row r="79" spans="1:49" outlineLevel="1">
      <c r="A79" s="140">
        <v>25</v>
      </c>
      <c r="B79" s="140" t="s">
        <v>139</v>
      </c>
      <c r="C79" s="262" t="s">
        <v>140</v>
      </c>
      <c r="D79" s="169" t="s">
        <v>141</v>
      </c>
      <c r="E79" s="417">
        <v>2</v>
      </c>
      <c r="F79" s="292"/>
      <c r="G79" s="157">
        <f>ROUND(E79*F79,2)</f>
        <v>0</v>
      </c>
      <c r="H79" s="161" t="s">
        <v>196</v>
      </c>
      <c r="I79" s="157">
        <f>G79</f>
        <v>0</v>
      </c>
      <c r="J79" s="143"/>
      <c r="K79" s="156"/>
      <c r="L79" s="156"/>
      <c r="M79" s="156"/>
      <c r="N79" s="156"/>
      <c r="O79" s="156"/>
      <c r="P79" s="156"/>
      <c r="Q79" s="156"/>
      <c r="R79" s="156"/>
      <c r="S79" s="156"/>
      <c r="T79" s="156" t="s">
        <v>117</v>
      </c>
      <c r="U79" s="156"/>
      <c r="V79" s="156"/>
      <c r="W79" s="156"/>
      <c r="X79" s="156"/>
      <c r="Y79" s="156"/>
      <c r="Z79" s="156"/>
      <c r="AA79" s="156"/>
      <c r="AB79" s="156"/>
      <c r="AC79" s="156"/>
      <c r="AD79" s="156"/>
      <c r="AE79" s="156"/>
      <c r="AF79" s="156"/>
      <c r="AG79" s="156"/>
      <c r="AH79" s="156"/>
      <c r="AI79" s="156"/>
      <c r="AJ79" s="156"/>
      <c r="AK79" s="156"/>
      <c r="AL79" s="156"/>
      <c r="AM79" s="156"/>
      <c r="AN79" s="156"/>
      <c r="AO79" s="156"/>
      <c r="AP79" s="156"/>
      <c r="AQ79" s="156"/>
      <c r="AR79" s="156"/>
      <c r="AS79" s="156"/>
      <c r="AT79" s="156"/>
      <c r="AU79" s="156"/>
      <c r="AV79" s="156"/>
      <c r="AW79" s="156"/>
    </row>
    <row r="80" spans="1:49" outlineLevel="1">
      <c r="A80" s="140"/>
      <c r="B80" s="140"/>
      <c r="C80" s="423" t="s">
        <v>1228</v>
      </c>
      <c r="D80" s="419"/>
      <c r="E80" s="421">
        <v>2</v>
      </c>
      <c r="F80" s="291"/>
      <c r="G80" s="157"/>
      <c r="H80" s="161">
        <v>0</v>
      </c>
      <c r="I80" s="157">
        <f>G80</f>
        <v>0</v>
      </c>
      <c r="J80" s="143"/>
      <c r="K80" s="156"/>
      <c r="L80" s="156"/>
      <c r="M80" s="156"/>
      <c r="N80" s="156"/>
      <c r="O80" s="156"/>
      <c r="P80" s="156"/>
      <c r="Q80" s="156"/>
      <c r="R80" s="156"/>
      <c r="S80" s="156"/>
      <c r="T80" s="156" t="s">
        <v>79</v>
      </c>
      <c r="U80" s="156">
        <v>0</v>
      </c>
      <c r="V80" s="156"/>
      <c r="W80" s="156"/>
      <c r="X80" s="156"/>
      <c r="Y80" s="156"/>
      <c r="Z80" s="156"/>
      <c r="AA80" s="156"/>
      <c r="AB80" s="156"/>
      <c r="AC80" s="156"/>
      <c r="AD80" s="156"/>
      <c r="AE80" s="156"/>
      <c r="AF80" s="156"/>
      <c r="AG80" s="156"/>
      <c r="AH80" s="156"/>
      <c r="AI80" s="156"/>
      <c r="AJ80" s="156"/>
      <c r="AK80" s="156"/>
      <c r="AL80" s="156"/>
      <c r="AM80" s="156"/>
      <c r="AN80" s="156"/>
      <c r="AO80" s="156"/>
      <c r="AP80" s="156"/>
      <c r="AQ80" s="156"/>
      <c r="AR80" s="156"/>
      <c r="AS80" s="156"/>
      <c r="AT80" s="156"/>
      <c r="AU80" s="156"/>
      <c r="AV80" s="156"/>
      <c r="AW80" s="156"/>
    </row>
    <row r="81" spans="1:49" outlineLevel="1">
      <c r="A81" s="428" t="s">
        <v>1227</v>
      </c>
      <c r="B81" s="424" t="s">
        <v>1226</v>
      </c>
      <c r="C81" s="426" t="s">
        <v>1225</v>
      </c>
      <c r="D81" s="425" t="s">
        <v>76</v>
      </c>
      <c r="E81" s="417">
        <v>10.368</v>
      </c>
      <c r="F81" s="292"/>
      <c r="G81" s="157">
        <f>ROUND(E81*F81,2)</f>
        <v>0</v>
      </c>
      <c r="H81" s="161" t="s">
        <v>195</v>
      </c>
      <c r="I81" s="157">
        <f>G81</f>
        <v>0</v>
      </c>
      <c r="J81" s="143"/>
      <c r="K81" s="156"/>
      <c r="L81" s="156"/>
      <c r="M81" s="156"/>
      <c r="N81" s="156"/>
      <c r="O81" s="156"/>
      <c r="P81" s="156"/>
      <c r="Q81" s="156"/>
      <c r="R81" s="156"/>
      <c r="S81" s="156"/>
      <c r="T81" s="156"/>
      <c r="U81" s="156"/>
      <c r="V81" s="156"/>
      <c r="W81" s="156"/>
      <c r="X81" s="156"/>
      <c r="Y81" s="156"/>
      <c r="Z81" s="156"/>
      <c r="AA81" s="156"/>
      <c r="AB81" s="156"/>
      <c r="AC81" s="156"/>
      <c r="AD81" s="156"/>
      <c r="AE81" s="156"/>
      <c r="AF81" s="156"/>
      <c r="AG81" s="156"/>
      <c r="AH81" s="156"/>
      <c r="AI81" s="156"/>
      <c r="AJ81" s="156"/>
      <c r="AK81" s="156"/>
      <c r="AL81" s="156"/>
      <c r="AM81" s="156"/>
      <c r="AN81" s="156"/>
      <c r="AO81" s="156"/>
      <c r="AP81" s="156"/>
      <c r="AQ81" s="156"/>
      <c r="AR81" s="156"/>
      <c r="AS81" s="156"/>
      <c r="AT81" s="156"/>
      <c r="AU81" s="156"/>
      <c r="AV81" s="156"/>
      <c r="AW81" s="156"/>
    </row>
    <row r="82" spans="1:49" outlineLevel="1">
      <c r="A82" s="424"/>
      <c r="B82" s="424"/>
      <c r="C82" s="423" t="s">
        <v>1224</v>
      </c>
      <c r="D82" s="422"/>
      <c r="E82" s="421">
        <v>10.368</v>
      </c>
      <c r="F82" s="291"/>
      <c r="G82" s="157"/>
      <c r="H82" s="161"/>
      <c r="I82" s="157"/>
      <c r="J82" s="143"/>
      <c r="K82" s="156"/>
      <c r="L82" s="156"/>
      <c r="M82" s="156"/>
      <c r="N82" s="156"/>
      <c r="O82" s="156"/>
      <c r="P82" s="156"/>
      <c r="Q82" s="156"/>
      <c r="R82" s="156"/>
      <c r="S82" s="156"/>
      <c r="T82" s="156"/>
      <c r="U82" s="156"/>
      <c r="V82" s="156"/>
      <c r="W82" s="156"/>
      <c r="X82" s="156"/>
      <c r="Y82" s="156"/>
      <c r="Z82" s="156"/>
      <c r="AA82" s="156"/>
      <c r="AB82" s="156"/>
      <c r="AC82" s="156"/>
      <c r="AD82" s="156"/>
      <c r="AE82" s="156"/>
      <c r="AF82" s="156"/>
      <c r="AG82" s="156"/>
      <c r="AH82" s="156"/>
      <c r="AI82" s="156"/>
      <c r="AJ82" s="156"/>
      <c r="AK82" s="156"/>
      <c r="AL82" s="156"/>
      <c r="AM82" s="156"/>
      <c r="AN82" s="156"/>
      <c r="AO82" s="156"/>
      <c r="AP82" s="156"/>
      <c r="AQ82" s="156"/>
      <c r="AR82" s="156"/>
      <c r="AS82" s="156"/>
      <c r="AT82" s="156"/>
      <c r="AU82" s="156"/>
      <c r="AV82" s="156"/>
      <c r="AW82" s="156"/>
    </row>
    <row r="83" spans="1:49" ht="33.75" outlineLevel="1">
      <c r="A83" s="428" t="s">
        <v>1223</v>
      </c>
      <c r="B83" s="427">
        <v>44959</v>
      </c>
      <c r="C83" s="426" t="s">
        <v>1222</v>
      </c>
      <c r="D83" s="425" t="s">
        <v>132</v>
      </c>
      <c r="E83" s="417">
        <v>2</v>
      </c>
      <c r="F83" s="292"/>
      <c r="G83" s="157">
        <f>ROUND(E83*F83,2)</f>
        <v>0</v>
      </c>
      <c r="H83" s="161" t="s">
        <v>196</v>
      </c>
      <c r="I83" s="157">
        <f>G83</f>
        <v>0</v>
      </c>
      <c r="J83" s="143"/>
      <c r="K83" s="156"/>
      <c r="L83" s="156"/>
      <c r="M83" s="156"/>
      <c r="N83" s="156"/>
      <c r="O83" s="156"/>
      <c r="P83" s="156"/>
      <c r="Q83" s="156"/>
      <c r="R83" s="156"/>
      <c r="S83" s="156"/>
      <c r="T83" s="156"/>
      <c r="U83" s="156"/>
      <c r="V83" s="156"/>
      <c r="W83" s="156"/>
      <c r="X83" s="156"/>
      <c r="Y83" s="156"/>
      <c r="Z83" s="156"/>
      <c r="AA83" s="156"/>
      <c r="AB83" s="156"/>
      <c r="AC83" s="156"/>
      <c r="AD83" s="156"/>
      <c r="AE83" s="156"/>
      <c r="AF83" s="156"/>
      <c r="AG83" s="156"/>
      <c r="AH83" s="156"/>
      <c r="AI83" s="156"/>
      <c r="AJ83" s="156"/>
      <c r="AK83" s="156"/>
      <c r="AL83" s="156"/>
      <c r="AM83" s="156"/>
      <c r="AN83" s="156"/>
      <c r="AO83" s="156"/>
      <c r="AP83" s="156"/>
      <c r="AQ83" s="156"/>
      <c r="AR83" s="156"/>
      <c r="AS83" s="156"/>
      <c r="AT83" s="156"/>
      <c r="AU83" s="156"/>
      <c r="AV83" s="156"/>
      <c r="AW83" s="156"/>
    </row>
    <row r="84" spans="1:49" outlineLevel="1">
      <c r="A84" s="424"/>
      <c r="B84" s="424"/>
      <c r="C84" s="423" t="s">
        <v>1221</v>
      </c>
      <c r="D84" s="422"/>
      <c r="E84" s="421">
        <v>2</v>
      </c>
      <c r="F84" s="291"/>
      <c r="G84" s="157"/>
      <c r="H84" s="161"/>
      <c r="I84" s="157"/>
      <c r="J84" s="143"/>
      <c r="K84" s="156"/>
      <c r="L84" s="156"/>
      <c r="M84" s="156"/>
      <c r="N84" s="156"/>
      <c r="O84" s="156"/>
      <c r="P84" s="156"/>
      <c r="Q84" s="156"/>
      <c r="R84" s="156"/>
      <c r="S84" s="156"/>
      <c r="T84" s="156"/>
      <c r="U84" s="156"/>
      <c r="V84" s="156"/>
      <c r="W84" s="156"/>
      <c r="X84" s="156"/>
      <c r="Y84" s="156"/>
      <c r="Z84" s="156"/>
      <c r="AA84" s="156"/>
      <c r="AB84" s="156"/>
      <c r="AC84" s="156"/>
      <c r="AD84" s="156"/>
      <c r="AE84" s="156"/>
      <c r="AF84" s="156"/>
      <c r="AG84" s="156"/>
      <c r="AH84" s="156"/>
      <c r="AI84" s="156"/>
      <c r="AJ84" s="156"/>
      <c r="AK84" s="156"/>
      <c r="AL84" s="156"/>
      <c r="AM84" s="156"/>
      <c r="AN84" s="156"/>
      <c r="AO84" s="156"/>
      <c r="AP84" s="156"/>
      <c r="AQ84" s="156"/>
      <c r="AR84" s="156"/>
      <c r="AS84" s="156"/>
      <c r="AT84" s="156"/>
      <c r="AU84" s="156"/>
      <c r="AV84" s="156"/>
      <c r="AW84" s="156"/>
    </row>
    <row r="85" spans="1:49">
      <c r="A85" s="141" t="s">
        <v>72</v>
      </c>
      <c r="B85" s="141" t="s">
        <v>50</v>
      </c>
      <c r="C85" s="418" t="s">
        <v>51</v>
      </c>
      <c r="D85" s="170"/>
      <c r="E85" s="158"/>
      <c r="F85" s="293"/>
      <c r="G85" s="158">
        <f>SUMIF(T86:T101,"&lt;&gt;NOR",G86:G101)</f>
        <v>0</v>
      </c>
      <c r="H85" s="162"/>
      <c r="I85" s="158">
        <f>G85</f>
        <v>0</v>
      </c>
      <c r="J85" s="144"/>
      <c r="K85" s="156"/>
      <c r="T85" t="s">
        <v>73</v>
      </c>
    </row>
    <row r="86" spans="1:49" outlineLevel="1">
      <c r="A86" s="140">
        <v>26</v>
      </c>
      <c r="B86" s="140" t="s">
        <v>142</v>
      </c>
      <c r="C86" s="262" t="s">
        <v>143</v>
      </c>
      <c r="D86" s="169" t="s">
        <v>110</v>
      </c>
      <c r="E86" s="157">
        <v>1075</v>
      </c>
      <c r="F86" s="292"/>
      <c r="G86" s="157">
        <f>ROUND(E86*F86,2)</f>
        <v>0</v>
      </c>
      <c r="H86" s="161" t="s">
        <v>195</v>
      </c>
      <c r="I86" s="157">
        <f>G86</f>
        <v>0</v>
      </c>
      <c r="J86" s="143"/>
      <c r="K86" s="156"/>
      <c r="L86" s="156"/>
      <c r="M86" s="156"/>
      <c r="N86" s="156"/>
      <c r="O86" s="156"/>
      <c r="P86" s="156"/>
      <c r="Q86" s="156"/>
      <c r="R86" s="156"/>
      <c r="S86" s="156"/>
      <c r="T86" s="156" t="s">
        <v>77</v>
      </c>
      <c r="U86" s="156"/>
      <c r="V86" s="156"/>
      <c r="W86" s="156"/>
      <c r="X86" s="156"/>
      <c r="Y86" s="156"/>
      <c r="Z86" s="156"/>
      <c r="AA86" s="156"/>
      <c r="AB86" s="156"/>
      <c r="AC86" s="156"/>
      <c r="AD86" s="156"/>
      <c r="AE86" s="156"/>
      <c r="AF86" s="156"/>
      <c r="AG86" s="156"/>
      <c r="AH86" s="156"/>
      <c r="AI86" s="156"/>
      <c r="AJ86" s="156"/>
      <c r="AK86" s="156"/>
      <c r="AL86" s="156"/>
      <c r="AM86" s="156"/>
      <c r="AN86" s="156"/>
      <c r="AO86" s="156"/>
      <c r="AP86" s="156"/>
      <c r="AQ86" s="156"/>
      <c r="AR86" s="156"/>
      <c r="AS86" s="156"/>
      <c r="AT86" s="156"/>
      <c r="AU86" s="156"/>
      <c r="AV86" s="156"/>
      <c r="AW86" s="156"/>
    </row>
    <row r="87" spans="1:49" outlineLevel="1">
      <c r="A87" s="140"/>
      <c r="B87" s="140"/>
      <c r="C87" s="420" t="s">
        <v>144</v>
      </c>
      <c r="D87" s="419"/>
      <c r="E87" s="165">
        <v>975</v>
      </c>
      <c r="F87" s="291"/>
      <c r="G87" s="157"/>
      <c r="H87" s="161">
        <v>0</v>
      </c>
      <c r="I87" s="157">
        <f>G87</f>
        <v>0</v>
      </c>
      <c r="J87" s="143"/>
      <c r="K87" s="156"/>
      <c r="L87" s="156"/>
      <c r="M87" s="156"/>
      <c r="N87" s="156"/>
      <c r="O87" s="156"/>
      <c r="P87" s="156"/>
      <c r="Q87" s="156"/>
      <c r="R87" s="156"/>
      <c r="S87" s="156"/>
      <c r="T87" s="156" t="s">
        <v>79</v>
      </c>
      <c r="U87" s="156">
        <v>0</v>
      </c>
      <c r="V87" s="156"/>
      <c r="W87" s="156"/>
      <c r="X87" s="156"/>
      <c r="Y87" s="156"/>
      <c r="Z87" s="156"/>
      <c r="AA87" s="156"/>
      <c r="AB87" s="156"/>
      <c r="AC87" s="156"/>
      <c r="AD87" s="156"/>
      <c r="AE87" s="156"/>
      <c r="AF87" s="156"/>
      <c r="AG87" s="156"/>
      <c r="AH87" s="156"/>
      <c r="AI87" s="156"/>
      <c r="AJ87" s="156"/>
      <c r="AK87" s="156"/>
      <c r="AL87" s="156"/>
      <c r="AM87" s="156"/>
      <c r="AN87" s="156"/>
      <c r="AO87" s="156"/>
      <c r="AP87" s="156"/>
      <c r="AQ87" s="156"/>
      <c r="AR87" s="156"/>
      <c r="AS87" s="156"/>
      <c r="AT87" s="156"/>
      <c r="AU87" s="156"/>
      <c r="AV87" s="156"/>
      <c r="AW87" s="156"/>
    </row>
    <row r="88" spans="1:49" outlineLevel="1">
      <c r="A88" s="140"/>
      <c r="B88" s="140"/>
      <c r="C88" s="420" t="s">
        <v>145</v>
      </c>
      <c r="D88" s="419"/>
      <c r="E88" s="165">
        <v>100</v>
      </c>
      <c r="F88" s="291"/>
      <c r="G88" s="157"/>
      <c r="H88" s="161">
        <v>0</v>
      </c>
      <c r="I88" s="157">
        <f>G88</f>
        <v>0</v>
      </c>
      <c r="J88" s="143"/>
      <c r="K88" s="156"/>
      <c r="L88" s="156"/>
      <c r="M88" s="156"/>
      <c r="N88" s="156"/>
      <c r="O88" s="156"/>
      <c r="P88" s="156"/>
      <c r="Q88" s="156"/>
      <c r="R88" s="156"/>
      <c r="S88" s="156"/>
      <c r="T88" s="156" t="s">
        <v>79</v>
      </c>
      <c r="U88" s="156">
        <v>0</v>
      </c>
      <c r="V88" s="156"/>
      <c r="W88" s="156"/>
      <c r="X88" s="156"/>
      <c r="Y88" s="156"/>
      <c r="Z88" s="156"/>
      <c r="AA88" s="156"/>
      <c r="AB88" s="156"/>
      <c r="AC88" s="156"/>
      <c r="AD88" s="156"/>
      <c r="AE88" s="156"/>
      <c r="AF88" s="156"/>
      <c r="AG88" s="156"/>
      <c r="AH88" s="156"/>
      <c r="AI88" s="156"/>
      <c r="AJ88" s="156"/>
      <c r="AK88" s="156"/>
      <c r="AL88" s="156"/>
      <c r="AM88" s="156"/>
      <c r="AN88" s="156"/>
      <c r="AO88" s="156"/>
      <c r="AP88" s="156"/>
      <c r="AQ88" s="156"/>
      <c r="AR88" s="156"/>
      <c r="AS88" s="156"/>
      <c r="AT88" s="156"/>
      <c r="AU88" s="156"/>
      <c r="AV88" s="156"/>
      <c r="AW88" s="156"/>
    </row>
    <row r="89" spans="1:49" ht="22.5" outlineLevel="1">
      <c r="A89" s="140">
        <v>27</v>
      </c>
      <c r="B89" s="140" t="s">
        <v>146</v>
      </c>
      <c r="C89" s="262" t="s">
        <v>147</v>
      </c>
      <c r="D89" s="169" t="s">
        <v>110</v>
      </c>
      <c r="E89" s="157">
        <v>1046</v>
      </c>
      <c r="F89" s="292"/>
      <c r="G89" s="157">
        <f>ROUND(E89*F89,2)</f>
        <v>0</v>
      </c>
      <c r="H89" s="161" t="s">
        <v>195</v>
      </c>
      <c r="I89" s="157">
        <f>G89</f>
        <v>0</v>
      </c>
      <c r="J89" s="143"/>
      <c r="K89" s="156"/>
      <c r="L89" s="156"/>
      <c r="M89" s="156"/>
      <c r="N89" s="156"/>
      <c r="O89" s="156"/>
      <c r="P89" s="156"/>
      <c r="Q89" s="156"/>
      <c r="R89" s="156"/>
      <c r="S89" s="156"/>
      <c r="T89" s="156" t="s">
        <v>77</v>
      </c>
      <c r="U89" s="156"/>
      <c r="V89" s="156"/>
      <c r="W89" s="156"/>
      <c r="X89" s="156"/>
      <c r="Y89" s="156"/>
      <c r="Z89" s="156"/>
      <c r="AA89" s="156"/>
      <c r="AB89" s="156"/>
      <c r="AC89" s="156"/>
      <c r="AD89" s="156"/>
      <c r="AE89" s="156"/>
      <c r="AF89" s="156"/>
      <c r="AG89" s="156"/>
      <c r="AH89" s="156"/>
      <c r="AI89" s="156"/>
      <c r="AJ89" s="156"/>
      <c r="AK89" s="156"/>
      <c r="AL89" s="156"/>
      <c r="AM89" s="156"/>
      <c r="AN89" s="156"/>
      <c r="AO89" s="156"/>
      <c r="AP89" s="156"/>
      <c r="AQ89" s="156"/>
      <c r="AR89" s="156"/>
      <c r="AS89" s="156"/>
      <c r="AT89" s="156"/>
      <c r="AU89" s="156"/>
      <c r="AV89" s="156"/>
      <c r="AW89" s="156"/>
    </row>
    <row r="90" spans="1:49" outlineLevel="1">
      <c r="A90" s="140"/>
      <c r="B90" s="140"/>
      <c r="C90" s="420" t="s">
        <v>148</v>
      </c>
      <c r="D90" s="419"/>
      <c r="E90" s="165">
        <v>946</v>
      </c>
      <c r="F90" s="291"/>
      <c r="G90" s="157"/>
      <c r="H90" s="161">
        <v>0</v>
      </c>
      <c r="I90" s="157">
        <f>G90</f>
        <v>0</v>
      </c>
      <c r="J90" s="143"/>
      <c r="K90" s="156"/>
      <c r="L90" s="156"/>
      <c r="M90" s="156"/>
      <c r="N90" s="156"/>
      <c r="O90" s="156"/>
      <c r="P90" s="156"/>
      <c r="Q90" s="156"/>
      <c r="R90" s="156"/>
      <c r="S90" s="156"/>
      <c r="T90" s="156" t="s">
        <v>79</v>
      </c>
      <c r="U90" s="156">
        <v>0</v>
      </c>
      <c r="V90" s="156"/>
      <c r="W90" s="156"/>
      <c r="X90" s="156"/>
      <c r="Y90" s="156"/>
      <c r="Z90" s="156"/>
      <c r="AA90" s="156"/>
      <c r="AB90" s="156"/>
      <c r="AC90" s="156"/>
      <c r="AD90" s="156"/>
      <c r="AE90" s="156"/>
      <c r="AF90" s="156"/>
      <c r="AG90" s="156"/>
      <c r="AH90" s="156"/>
      <c r="AI90" s="156"/>
      <c r="AJ90" s="156"/>
      <c r="AK90" s="156"/>
      <c r="AL90" s="156"/>
      <c r="AM90" s="156"/>
      <c r="AN90" s="156"/>
      <c r="AO90" s="156"/>
      <c r="AP90" s="156"/>
      <c r="AQ90" s="156"/>
      <c r="AR90" s="156"/>
      <c r="AS90" s="156"/>
      <c r="AT90" s="156"/>
      <c r="AU90" s="156"/>
      <c r="AV90" s="156"/>
      <c r="AW90" s="156"/>
    </row>
    <row r="91" spans="1:49" outlineLevel="1">
      <c r="A91" s="140"/>
      <c r="B91" s="140"/>
      <c r="C91" s="420" t="s">
        <v>145</v>
      </c>
      <c r="D91" s="419"/>
      <c r="E91" s="165">
        <v>100</v>
      </c>
      <c r="F91" s="291"/>
      <c r="G91" s="157"/>
      <c r="H91" s="161">
        <v>0</v>
      </c>
      <c r="I91" s="157">
        <f>G91</f>
        <v>0</v>
      </c>
      <c r="J91" s="143"/>
      <c r="K91" s="156"/>
      <c r="L91" s="156"/>
      <c r="M91" s="156"/>
      <c r="N91" s="156"/>
      <c r="O91" s="156"/>
      <c r="P91" s="156"/>
      <c r="Q91" s="156"/>
      <c r="R91" s="156"/>
      <c r="S91" s="156"/>
      <c r="T91" s="156" t="s">
        <v>79</v>
      </c>
      <c r="U91" s="156">
        <v>0</v>
      </c>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row>
    <row r="92" spans="1:49" outlineLevel="1">
      <c r="A92" s="140">
        <v>28</v>
      </c>
      <c r="B92" s="140" t="s">
        <v>149</v>
      </c>
      <c r="C92" s="262" t="s">
        <v>150</v>
      </c>
      <c r="D92" s="169" t="s">
        <v>110</v>
      </c>
      <c r="E92" s="157">
        <v>100</v>
      </c>
      <c r="F92" s="292"/>
      <c r="G92" s="157">
        <f>ROUND(E92*F92,2)</f>
        <v>0</v>
      </c>
      <c r="H92" s="161" t="s">
        <v>195</v>
      </c>
      <c r="I92" s="157">
        <f>G92</f>
        <v>0</v>
      </c>
      <c r="J92" s="143"/>
      <c r="K92" s="156"/>
      <c r="L92" s="156"/>
      <c r="M92" s="156"/>
      <c r="N92" s="156"/>
      <c r="O92" s="156"/>
      <c r="P92" s="156"/>
      <c r="Q92" s="156"/>
      <c r="R92" s="156"/>
      <c r="S92" s="156"/>
      <c r="T92" s="156" t="s">
        <v>77</v>
      </c>
      <c r="U92" s="156"/>
      <c r="V92" s="156"/>
      <c r="W92" s="156"/>
      <c r="X92" s="156"/>
      <c r="Y92" s="156"/>
      <c r="Z92" s="156"/>
      <c r="AA92" s="156"/>
      <c r="AB92" s="156"/>
      <c r="AC92" s="156"/>
      <c r="AD92" s="156"/>
      <c r="AE92" s="156"/>
      <c r="AF92" s="156"/>
      <c r="AG92" s="156"/>
      <c r="AH92" s="156"/>
      <c r="AI92" s="156"/>
      <c r="AJ92" s="156"/>
      <c r="AK92" s="156"/>
      <c r="AL92" s="156"/>
      <c r="AM92" s="156"/>
      <c r="AN92" s="156"/>
      <c r="AO92" s="156"/>
      <c r="AP92" s="156"/>
      <c r="AQ92" s="156"/>
      <c r="AR92" s="156"/>
      <c r="AS92" s="156"/>
      <c r="AT92" s="156"/>
      <c r="AU92" s="156"/>
      <c r="AV92" s="156"/>
      <c r="AW92" s="156"/>
    </row>
    <row r="93" spans="1:49" outlineLevel="1">
      <c r="A93" s="140"/>
      <c r="B93" s="140"/>
      <c r="C93" s="420" t="s">
        <v>145</v>
      </c>
      <c r="D93" s="419"/>
      <c r="E93" s="165">
        <v>100</v>
      </c>
      <c r="F93" s="291"/>
      <c r="G93" s="157"/>
      <c r="H93" s="161">
        <v>0</v>
      </c>
      <c r="I93" s="157">
        <f>G93</f>
        <v>0</v>
      </c>
      <c r="J93" s="143"/>
      <c r="K93" s="156"/>
      <c r="L93" s="156"/>
      <c r="M93" s="156"/>
      <c r="N93" s="156"/>
      <c r="O93" s="156"/>
      <c r="P93" s="156"/>
      <c r="Q93" s="156"/>
      <c r="R93" s="156"/>
      <c r="S93" s="156"/>
      <c r="T93" s="156" t="s">
        <v>79</v>
      </c>
      <c r="U93" s="156">
        <v>0</v>
      </c>
      <c r="V93" s="156"/>
      <c r="W93" s="156"/>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row>
    <row r="94" spans="1:49" outlineLevel="1">
      <c r="A94" s="140">
        <v>29</v>
      </c>
      <c r="B94" s="140" t="s">
        <v>151</v>
      </c>
      <c r="C94" s="262" t="s">
        <v>152</v>
      </c>
      <c r="D94" s="169" t="s">
        <v>110</v>
      </c>
      <c r="E94" s="157">
        <v>754</v>
      </c>
      <c r="F94" s="292"/>
      <c r="G94" s="157">
        <f>ROUND(E94*F94,2)</f>
        <v>0</v>
      </c>
      <c r="H94" s="161" t="s">
        <v>195</v>
      </c>
      <c r="I94" s="157">
        <f>G94</f>
        <v>0</v>
      </c>
      <c r="J94" s="143"/>
      <c r="K94" s="156"/>
      <c r="L94" s="156"/>
      <c r="M94" s="156"/>
      <c r="N94" s="156"/>
      <c r="O94" s="156"/>
      <c r="P94" s="156"/>
      <c r="Q94" s="156"/>
      <c r="R94" s="156"/>
      <c r="S94" s="156"/>
      <c r="T94" s="156" t="s">
        <v>77</v>
      </c>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row>
    <row r="95" spans="1:49" outlineLevel="1">
      <c r="A95" s="140"/>
      <c r="B95" s="140"/>
      <c r="C95" s="420" t="s">
        <v>153</v>
      </c>
      <c r="D95" s="419"/>
      <c r="E95" s="165">
        <v>754</v>
      </c>
      <c r="F95" s="291"/>
      <c r="G95" s="157"/>
      <c r="H95" s="161">
        <v>0</v>
      </c>
      <c r="I95" s="157">
        <f>G95</f>
        <v>0</v>
      </c>
      <c r="J95" s="143"/>
      <c r="K95" s="156"/>
      <c r="L95" s="156"/>
      <c r="M95" s="156"/>
      <c r="N95" s="156"/>
      <c r="O95" s="156"/>
      <c r="P95" s="156"/>
      <c r="Q95" s="156"/>
      <c r="R95" s="156"/>
      <c r="S95" s="156"/>
      <c r="T95" s="156" t="s">
        <v>79</v>
      </c>
      <c r="U95" s="156">
        <v>0</v>
      </c>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row>
    <row r="96" spans="1:49" outlineLevel="1">
      <c r="A96" s="140">
        <v>30</v>
      </c>
      <c r="B96" s="140" t="s">
        <v>154</v>
      </c>
      <c r="C96" s="262" t="s">
        <v>155</v>
      </c>
      <c r="D96" s="169" t="s">
        <v>110</v>
      </c>
      <c r="E96" s="157">
        <v>110.00000000000001</v>
      </c>
      <c r="F96" s="292"/>
      <c r="G96" s="157">
        <f>ROUND(E96*F96,2)</f>
        <v>0</v>
      </c>
      <c r="H96" s="161" t="s">
        <v>195</v>
      </c>
      <c r="I96" s="157">
        <f>G96</f>
        <v>0</v>
      </c>
      <c r="J96" s="143"/>
      <c r="K96" s="156"/>
      <c r="L96" s="156"/>
      <c r="M96" s="156"/>
      <c r="N96" s="156"/>
      <c r="O96" s="156"/>
      <c r="P96" s="156"/>
      <c r="Q96" s="156"/>
      <c r="R96" s="156"/>
      <c r="S96" s="156"/>
      <c r="T96" s="156" t="s">
        <v>117</v>
      </c>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row>
    <row r="97" spans="1:49" outlineLevel="1">
      <c r="A97" s="140"/>
      <c r="B97" s="140"/>
      <c r="C97" s="420" t="s">
        <v>156</v>
      </c>
      <c r="D97" s="419"/>
      <c r="E97" s="165">
        <v>110</v>
      </c>
      <c r="F97" s="291"/>
      <c r="G97" s="157"/>
      <c r="H97" s="161">
        <v>0</v>
      </c>
      <c r="I97" s="157">
        <f>G97</f>
        <v>0</v>
      </c>
      <c r="J97" s="143"/>
      <c r="K97" s="156"/>
      <c r="L97" s="156"/>
      <c r="M97" s="156"/>
      <c r="N97" s="156"/>
      <c r="O97" s="156"/>
      <c r="P97" s="156"/>
      <c r="Q97" s="156"/>
      <c r="R97" s="156"/>
      <c r="S97" s="156"/>
      <c r="T97" s="156" t="s">
        <v>79</v>
      </c>
      <c r="U97" s="156">
        <v>0</v>
      </c>
      <c r="V97" s="156"/>
      <c r="W97" s="156"/>
      <c r="X97" s="156"/>
      <c r="Y97" s="156"/>
      <c r="Z97" s="156"/>
      <c r="AA97" s="156"/>
      <c r="AB97" s="156"/>
      <c r="AC97" s="156"/>
      <c r="AD97" s="156"/>
      <c r="AE97" s="156"/>
      <c r="AF97" s="156"/>
      <c r="AG97" s="156"/>
      <c r="AH97" s="156"/>
      <c r="AI97" s="156"/>
      <c r="AJ97" s="156"/>
      <c r="AK97" s="156"/>
      <c r="AL97" s="156"/>
      <c r="AM97" s="156"/>
      <c r="AN97" s="156"/>
      <c r="AO97" s="156"/>
      <c r="AP97" s="156"/>
      <c r="AQ97" s="156"/>
      <c r="AR97" s="156"/>
      <c r="AS97" s="156"/>
      <c r="AT97" s="156"/>
      <c r="AU97" s="156"/>
      <c r="AV97" s="156"/>
      <c r="AW97" s="156"/>
    </row>
    <row r="98" spans="1:49" outlineLevel="1">
      <c r="A98" s="140">
        <v>31</v>
      </c>
      <c r="B98" s="140" t="s">
        <v>157</v>
      </c>
      <c r="C98" s="262" t="s">
        <v>158</v>
      </c>
      <c r="D98" s="169" t="s">
        <v>110</v>
      </c>
      <c r="E98" s="157">
        <v>787.93</v>
      </c>
      <c r="F98" s="292"/>
      <c r="G98" s="157">
        <f>ROUND(E98*F98,2)</f>
        <v>0</v>
      </c>
      <c r="H98" s="161" t="s">
        <v>196</v>
      </c>
      <c r="I98" s="157">
        <f>G98</f>
        <v>0</v>
      </c>
      <c r="J98" s="143"/>
      <c r="K98" s="156"/>
      <c r="L98" s="156"/>
      <c r="M98" s="156"/>
      <c r="N98" s="156"/>
      <c r="O98" s="156"/>
      <c r="P98" s="156"/>
      <c r="Q98" s="156"/>
      <c r="R98" s="156"/>
      <c r="S98" s="156"/>
      <c r="T98" s="156" t="s">
        <v>117</v>
      </c>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row>
    <row r="99" spans="1:49" outlineLevel="1">
      <c r="A99" s="140"/>
      <c r="B99" s="140"/>
      <c r="C99" s="420" t="s">
        <v>159</v>
      </c>
      <c r="D99" s="419"/>
      <c r="E99" s="165">
        <v>787.93</v>
      </c>
      <c r="F99" s="291"/>
      <c r="G99" s="157"/>
      <c r="H99" s="161">
        <v>0</v>
      </c>
      <c r="I99" s="157">
        <f>G99</f>
        <v>0</v>
      </c>
      <c r="J99" s="143"/>
      <c r="K99" s="156"/>
      <c r="L99" s="156"/>
      <c r="M99" s="156"/>
      <c r="N99" s="156"/>
      <c r="O99" s="156"/>
      <c r="P99" s="156"/>
      <c r="Q99" s="156"/>
      <c r="R99" s="156"/>
      <c r="S99" s="156"/>
      <c r="T99" s="156" t="s">
        <v>79</v>
      </c>
      <c r="U99" s="156">
        <v>0</v>
      </c>
      <c r="V99" s="156"/>
      <c r="W99" s="156"/>
      <c r="X99" s="156"/>
      <c r="Y99" s="156"/>
      <c r="Z99" s="156"/>
      <c r="AA99" s="156"/>
      <c r="AB99" s="156"/>
      <c r="AC99" s="156"/>
      <c r="AD99" s="156"/>
      <c r="AE99" s="156"/>
      <c r="AF99" s="156"/>
      <c r="AG99" s="156"/>
      <c r="AH99" s="156"/>
      <c r="AI99" s="156"/>
      <c r="AJ99" s="156"/>
      <c r="AK99" s="156"/>
      <c r="AL99" s="156"/>
      <c r="AM99" s="156"/>
      <c r="AN99" s="156"/>
      <c r="AO99" s="156"/>
      <c r="AP99" s="156"/>
      <c r="AQ99" s="156"/>
      <c r="AR99" s="156"/>
      <c r="AS99" s="156"/>
      <c r="AT99" s="156"/>
      <c r="AU99" s="156"/>
      <c r="AV99" s="156"/>
      <c r="AW99" s="156"/>
    </row>
    <row r="100" spans="1:49" outlineLevel="1">
      <c r="A100" s="140">
        <v>32</v>
      </c>
      <c r="B100" s="140" t="s">
        <v>197</v>
      </c>
      <c r="C100" s="262" t="s">
        <v>160</v>
      </c>
      <c r="D100" s="169" t="s">
        <v>110</v>
      </c>
      <c r="E100" s="157">
        <v>41.470000000000006</v>
      </c>
      <c r="F100" s="292"/>
      <c r="G100" s="157">
        <f>ROUND(E100*F100,2)</f>
        <v>0</v>
      </c>
      <c r="H100" s="161" t="s">
        <v>196</v>
      </c>
      <c r="I100" s="157">
        <f>G100</f>
        <v>0</v>
      </c>
      <c r="J100" s="143"/>
      <c r="K100" s="156"/>
      <c r="L100" s="156"/>
      <c r="M100" s="156"/>
      <c r="N100" s="156"/>
      <c r="O100" s="156"/>
      <c r="P100" s="156"/>
      <c r="Q100" s="156"/>
      <c r="R100" s="156"/>
      <c r="S100" s="156"/>
      <c r="T100" s="156" t="s">
        <v>117</v>
      </c>
      <c r="U100" s="156"/>
      <c r="V100" s="156"/>
      <c r="W100" s="156"/>
      <c r="X100" s="156"/>
      <c r="Y100" s="156"/>
      <c r="Z100" s="156"/>
      <c r="AA100" s="156"/>
      <c r="AB100" s="156"/>
      <c r="AC100" s="156"/>
      <c r="AD100" s="156"/>
      <c r="AE100" s="156"/>
      <c r="AF100" s="156"/>
      <c r="AG100" s="156"/>
      <c r="AH100" s="156"/>
      <c r="AI100" s="156"/>
      <c r="AJ100" s="156"/>
      <c r="AK100" s="156"/>
      <c r="AL100" s="156"/>
      <c r="AM100" s="156"/>
      <c r="AN100" s="156"/>
      <c r="AO100" s="156"/>
      <c r="AP100" s="156"/>
      <c r="AQ100" s="156"/>
      <c r="AR100" s="156"/>
      <c r="AS100" s="156"/>
      <c r="AT100" s="156"/>
      <c r="AU100" s="156"/>
      <c r="AV100" s="156"/>
      <c r="AW100" s="156"/>
    </row>
    <row r="101" spans="1:49" outlineLevel="1">
      <c r="A101" s="140"/>
      <c r="B101" s="140"/>
      <c r="C101" s="420" t="s">
        <v>161</v>
      </c>
      <c r="D101" s="419"/>
      <c r="E101" s="165">
        <v>41.47</v>
      </c>
      <c r="F101" s="291"/>
      <c r="G101" s="157"/>
      <c r="H101" s="161">
        <v>0</v>
      </c>
      <c r="I101" s="157">
        <f>G101</f>
        <v>0</v>
      </c>
      <c r="J101" s="143"/>
      <c r="K101" s="156"/>
      <c r="L101" s="156"/>
      <c r="M101" s="156"/>
      <c r="N101" s="156"/>
      <c r="O101" s="156"/>
      <c r="P101" s="156"/>
      <c r="Q101" s="156"/>
      <c r="R101" s="156"/>
      <c r="S101" s="156"/>
      <c r="T101" s="156" t="s">
        <v>79</v>
      </c>
      <c r="U101" s="156">
        <v>0</v>
      </c>
      <c r="V101" s="156"/>
      <c r="W101" s="156"/>
      <c r="X101" s="156"/>
      <c r="Y101" s="156"/>
      <c r="Z101" s="156"/>
      <c r="AA101" s="156"/>
      <c r="AB101" s="156"/>
      <c r="AC101" s="156"/>
      <c r="AD101" s="156"/>
      <c r="AE101" s="156"/>
      <c r="AF101" s="156"/>
      <c r="AG101" s="156"/>
      <c r="AH101" s="156"/>
      <c r="AI101" s="156"/>
      <c r="AJ101" s="156"/>
      <c r="AK101" s="156"/>
      <c r="AL101" s="156"/>
      <c r="AM101" s="156"/>
      <c r="AN101" s="156"/>
      <c r="AO101" s="156"/>
      <c r="AP101" s="156"/>
      <c r="AQ101" s="156"/>
      <c r="AR101" s="156"/>
      <c r="AS101" s="156"/>
      <c r="AT101" s="156"/>
      <c r="AU101" s="156"/>
      <c r="AV101" s="156"/>
      <c r="AW101" s="156"/>
    </row>
    <row r="102" spans="1:49">
      <c r="A102" s="141" t="s">
        <v>72</v>
      </c>
      <c r="B102" s="141" t="s">
        <v>52</v>
      </c>
      <c r="C102" s="418" t="s">
        <v>53</v>
      </c>
      <c r="D102" s="170"/>
      <c r="E102" s="158"/>
      <c r="F102" s="293"/>
      <c r="G102" s="158">
        <f>SUMIF(T103:T120,"&lt;&gt;NOR",G103:G120)</f>
        <v>0</v>
      </c>
      <c r="H102" s="162"/>
      <c r="I102" s="158">
        <f>G102</f>
        <v>0</v>
      </c>
      <c r="J102" s="144"/>
      <c r="K102" s="156"/>
      <c r="T102" t="s">
        <v>73</v>
      </c>
    </row>
    <row r="103" spans="1:49" ht="22.5" outlineLevel="1">
      <c r="A103" s="140">
        <v>33</v>
      </c>
      <c r="B103" s="140" t="s">
        <v>162</v>
      </c>
      <c r="C103" s="262" t="s">
        <v>163</v>
      </c>
      <c r="D103" s="169" t="s">
        <v>127</v>
      </c>
      <c r="E103" s="157">
        <v>208</v>
      </c>
      <c r="F103" s="292"/>
      <c r="G103" s="157">
        <f>ROUND(E103*F103,2)</f>
        <v>0</v>
      </c>
      <c r="H103" s="161" t="s">
        <v>195</v>
      </c>
      <c r="I103" s="157">
        <f>G103</f>
        <v>0</v>
      </c>
      <c r="J103" s="143"/>
      <c r="K103" s="156"/>
      <c r="L103" s="156"/>
      <c r="M103" s="156"/>
      <c r="N103" s="156"/>
      <c r="O103" s="156"/>
      <c r="P103" s="156"/>
      <c r="Q103" s="156"/>
      <c r="R103" s="156"/>
      <c r="S103" s="156"/>
      <c r="T103" s="156" t="s">
        <v>77</v>
      </c>
      <c r="U103" s="156"/>
      <c r="V103" s="156"/>
      <c r="W103" s="156"/>
      <c r="X103" s="156"/>
      <c r="Y103" s="156"/>
      <c r="Z103" s="156"/>
      <c r="AA103" s="156"/>
      <c r="AB103" s="156"/>
      <c r="AC103" s="156"/>
      <c r="AD103" s="156"/>
      <c r="AE103" s="156"/>
      <c r="AF103" s="156"/>
      <c r="AG103" s="156"/>
      <c r="AH103" s="156"/>
      <c r="AI103" s="156"/>
      <c r="AJ103" s="156"/>
      <c r="AK103" s="156"/>
      <c r="AL103" s="156"/>
      <c r="AM103" s="156"/>
      <c r="AN103" s="156"/>
      <c r="AO103" s="156"/>
      <c r="AP103" s="156"/>
      <c r="AQ103" s="156"/>
      <c r="AR103" s="156"/>
      <c r="AS103" s="156"/>
      <c r="AT103" s="156"/>
      <c r="AU103" s="156"/>
      <c r="AV103" s="156"/>
      <c r="AW103" s="156"/>
    </row>
    <row r="104" spans="1:49" outlineLevel="1">
      <c r="A104" s="140"/>
      <c r="B104" s="140"/>
      <c r="C104" s="420" t="s">
        <v>164</v>
      </c>
      <c r="D104" s="419"/>
      <c r="E104" s="165">
        <v>164</v>
      </c>
      <c r="F104" s="291"/>
      <c r="G104" s="157"/>
      <c r="H104" s="161">
        <v>0</v>
      </c>
      <c r="I104" s="157">
        <f>G104</f>
        <v>0</v>
      </c>
      <c r="J104" s="143"/>
      <c r="K104" s="156"/>
      <c r="L104" s="156"/>
      <c r="M104" s="156"/>
      <c r="N104" s="156"/>
      <c r="O104" s="156"/>
      <c r="P104" s="156"/>
      <c r="Q104" s="156"/>
      <c r="R104" s="156"/>
      <c r="S104" s="156"/>
      <c r="T104" s="156" t="s">
        <v>79</v>
      </c>
      <c r="U104" s="156">
        <v>0</v>
      </c>
      <c r="V104" s="156"/>
      <c r="W104" s="156"/>
      <c r="X104" s="156"/>
      <c r="Y104" s="156"/>
      <c r="Z104" s="156"/>
      <c r="AA104" s="156"/>
      <c r="AB104" s="156"/>
      <c r="AC104" s="156"/>
      <c r="AD104" s="156"/>
      <c r="AE104" s="156"/>
      <c r="AF104" s="156"/>
      <c r="AG104" s="156"/>
      <c r="AH104" s="156"/>
      <c r="AI104" s="156"/>
      <c r="AJ104" s="156"/>
      <c r="AK104" s="156"/>
      <c r="AL104" s="156"/>
      <c r="AM104" s="156"/>
      <c r="AN104" s="156"/>
      <c r="AO104" s="156"/>
      <c r="AP104" s="156"/>
      <c r="AQ104" s="156"/>
      <c r="AR104" s="156"/>
      <c r="AS104" s="156"/>
      <c r="AT104" s="156"/>
      <c r="AU104" s="156"/>
      <c r="AV104" s="156"/>
      <c r="AW104" s="156"/>
    </row>
    <row r="105" spans="1:49" outlineLevel="1">
      <c r="A105" s="140"/>
      <c r="B105" s="140"/>
      <c r="C105" s="420" t="s">
        <v>165</v>
      </c>
      <c r="D105" s="419"/>
      <c r="E105" s="165">
        <v>44</v>
      </c>
      <c r="F105" s="291"/>
      <c r="G105" s="157"/>
      <c r="H105" s="161">
        <v>0</v>
      </c>
      <c r="I105" s="157">
        <f>G105</f>
        <v>0</v>
      </c>
      <c r="J105" s="143"/>
      <c r="K105" s="156"/>
      <c r="L105" s="156"/>
      <c r="M105" s="156"/>
      <c r="N105" s="156"/>
      <c r="O105" s="156"/>
      <c r="P105" s="156"/>
      <c r="Q105" s="156"/>
      <c r="R105" s="156"/>
      <c r="S105" s="156"/>
      <c r="T105" s="156" t="s">
        <v>79</v>
      </c>
      <c r="U105" s="156">
        <v>0</v>
      </c>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T105" s="156"/>
      <c r="AU105" s="156"/>
      <c r="AV105" s="156"/>
      <c r="AW105" s="156"/>
    </row>
    <row r="106" spans="1:49" ht="22.5" outlineLevel="1">
      <c r="A106" s="140">
        <v>34</v>
      </c>
      <c r="B106" s="140" t="s">
        <v>166</v>
      </c>
      <c r="C106" s="262" t="s">
        <v>167</v>
      </c>
      <c r="D106" s="169" t="s">
        <v>127</v>
      </c>
      <c r="E106" s="157">
        <v>85</v>
      </c>
      <c r="F106" s="292"/>
      <c r="G106" s="157">
        <f>ROUND(E106*F106,2)</f>
        <v>0</v>
      </c>
      <c r="H106" s="161" t="s">
        <v>195</v>
      </c>
      <c r="I106" s="157">
        <f>G106</f>
        <v>0</v>
      </c>
      <c r="J106" s="143"/>
      <c r="K106" s="156"/>
      <c r="L106" s="156"/>
      <c r="M106" s="156"/>
      <c r="N106" s="156"/>
      <c r="O106" s="156"/>
      <c r="P106" s="156"/>
      <c r="Q106" s="156"/>
      <c r="R106" s="156"/>
      <c r="S106" s="156"/>
      <c r="T106" s="156" t="s">
        <v>77</v>
      </c>
      <c r="U106" s="156"/>
      <c r="V106" s="156"/>
      <c r="W106" s="156"/>
      <c r="X106" s="156"/>
      <c r="Y106" s="156"/>
      <c r="Z106" s="156"/>
      <c r="AA106" s="156"/>
      <c r="AB106" s="156"/>
      <c r="AC106" s="156"/>
      <c r="AD106" s="156"/>
      <c r="AE106" s="156"/>
      <c r="AF106" s="156"/>
      <c r="AG106" s="156"/>
      <c r="AH106" s="156"/>
      <c r="AI106" s="156"/>
      <c r="AJ106" s="156"/>
      <c r="AK106" s="156"/>
      <c r="AL106" s="156"/>
      <c r="AM106" s="156"/>
      <c r="AN106" s="156"/>
      <c r="AO106" s="156"/>
      <c r="AP106" s="156"/>
      <c r="AQ106" s="156"/>
      <c r="AR106" s="156"/>
      <c r="AS106" s="156"/>
      <c r="AT106" s="156"/>
      <c r="AU106" s="156"/>
      <c r="AV106" s="156"/>
      <c r="AW106" s="156"/>
    </row>
    <row r="107" spans="1:49" outlineLevel="1">
      <c r="A107" s="140"/>
      <c r="B107" s="140"/>
      <c r="C107" s="420" t="s">
        <v>168</v>
      </c>
      <c r="D107" s="419"/>
      <c r="E107" s="165">
        <v>85</v>
      </c>
      <c r="F107" s="291"/>
      <c r="G107" s="157"/>
      <c r="H107" s="161">
        <v>0</v>
      </c>
      <c r="I107" s="157">
        <f>G107</f>
        <v>0</v>
      </c>
      <c r="J107" s="143"/>
      <c r="K107" s="156"/>
      <c r="L107" s="156"/>
      <c r="M107" s="156"/>
      <c r="N107" s="156"/>
      <c r="O107" s="156"/>
      <c r="P107" s="156"/>
      <c r="Q107" s="156"/>
      <c r="R107" s="156"/>
      <c r="S107" s="156"/>
      <c r="T107" s="156" t="s">
        <v>79</v>
      </c>
      <c r="U107" s="156">
        <v>0</v>
      </c>
      <c r="V107" s="156"/>
      <c r="W107" s="156"/>
      <c r="X107" s="156"/>
      <c r="Y107" s="156"/>
      <c r="Z107" s="156"/>
      <c r="AA107" s="156"/>
      <c r="AB107" s="156"/>
      <c r="AC107" s="156"/>
      <c r="AD107" s="156"/>
      <c r="AE107" s="156"/>
      <c r="AF107" s="156"/>
      <c r="AG107" s="156"/>
      <c r="AH107" s="156"/>
      <c r="AI107" s="156"/>
      <c r="AJ107" s="156"/>
      <c r="AK107" s="156"/>
      <c r="AL107" s="156"/>
      <c r="AM107" s="156"/>
      <c r="AN107" s="156"/>
      <c r="AO107" s="156"/>
      <c r="AP107" s="156"/>
      <c r="AQ107" s="156"/>
      <c r="AR107" s="156"/>
      <c r="AS107" s="156"/>
      <c r="AT107" s="156"/>
      <c r="AU107" s="156"/>
      <c r="AV107" s="156"/>
      <c r="AW107" s="156"/>
    </row>
    <row r="108" spans="1:49" outlineLevel="1">
      <c r="A108" s="140">
        <v>35</v>
      </c>
      <c r="B108" s="140" t="s">
        <v>169</v>
      </c>
      <c r="C108" s="262" t="s">
        <v>170</v>
      </c>
      <c r="D108" s="169" t="s">
        <v>127</v>
      </c>
      <c r="E108" s="157">
        <v>10</v>
      </c>
      <c r="F108" s="292"/>
      <c r="G108" s="157">
        <f>ROUND(E108*F108,2)</f>
        <v>0</v>
      </c>
      <c r="H108" s="161" t="s">
        <v>195</v>
      </c>
      <c r="I108" s="157">
        <f>G108</f>
        <v>0</v>
      </c>
      <c r="J108" s="143"/>
      <c r="K108" s="156"/>
      <c r="L108" s="156"/>
      <c r="M108" s="156"/>
      <c r="N108" s="156"/>
      <c r="O108" s="156"/>
      <c r="P108" s="156"/>
      <c r="Q108" s="156"/>
      <c r="R108" s="156"/>
      <c r="S108" s="156"/>
      <c r="T108" s="156" t="s">
        <v>77</v>
      </c>
      <c r="U108" s="156"/>
      <c r="V108" s="156"/>
      <c r="W108" s="156"/>
      <c r="X108" s="156"/>
      <c r="Y108" s="156"/>
      <c r="Z108" s="156"/>
      <c r="AA108" s="156"/>
      <c r="AB108" s="156"/>
      <c r="AC108" s="156"/>
      <c r="AD108" s="156"/>
      <c r="AE108" s="156"/>
      <c r="AF108" s="156"/>
      <c r="AG108" s="156"/>
      <c r="AH108" s="156"/>
      <c r="AI108" s="156"/>
      <c r="AJ108" s="156"/>
      <c r="AK108" s="156"/>
      <c r="AL108" s="156"/>
      <c r="AM108" s="156"/>
      <c r="AN108" s="156"/>
      <c r="AO108" s="156"/>
      <c r="AP108" s="156"/>
      <c r="AQ108" s="156"/>
      <c r="AR108" s="156"/>
      <c r="AS108" s="156"/>
      <c r="AT108" s="156"/>
      <c r="AU108" s="156"/>
      <c r="AV108" s="156"/>
      <c r="AW108" s="156"/>
    </row>
    <row r="109" spans="1:49" outlineLevel="1">
      <c r="A109" s="140"/>
      <c r="B109" s="140"/>
      <c r="C109" s="420" t="s">
        <v>171</v>
      </c>
      <c r="D109" s="419"/>
      <c r="E109" s="165">
        <v>10</v>
      </c>
      <c r="F109" s="291"/>
      <c r="G109" s="157"/>
      <c r="H109" s="161">
        <v>0</v>
      </c>
      <c r="I109" s="157">
        <f>G109</f>
        <v>0</v>
      </c>
      <c r="J109" s="143"/>
      <c r="K109" s="156"/>
      <c r="L109" s="156"/>
      <c r="M109" s="156"/>
      <c r="N109" s="156"/>
      <c r="O109" s="156"/>
      <c r="P109" s="156"/>
      <c r="Q109" s="156"/>
      <c r="R109" s="156"/>
      <c r="S109" s="156"/>
      <c r="T109" s="156" t="s">
        <v>79</v>
      </c>
      <c r="U109" s="156">
        <v>0</v>
      </c>
      <c r="V109" s="156"/>
      <c r="W109" s="156"/>
      <c r="X109" s="156"/>
      <c r="Y109" s="156"/>
      <c r="Z109" s="156"/>
      <c r="AA109" s="156"/>
      <c r="AB109" s="156"/>
      <c r="AC109" s="156"/>
      <c r="AD109" s="156"/>
      <c r="AE109" s="156"/>
      <c r="AF109" s="156"/>
      <c r="AG109" s="156"/>
      <c r="AH109" s="156"/>
      <c r="AI109" s="156"/>
      <c r="AJ109" s="156"/>
      <c r="AK109" s="156"/>
      <c r="AL109" s="156"/>
      <c r="AM109" s="156"/>
      <c r="AN109" s="156"/>
      <c r="AO109" s="156"/>
      <c r="AP109" s="156"/>
      <c r="AQ109" s="156"/>
      <c r="AR109" s="156"/>
      <c r="AS109" s="156"/>
      <c r="AT109" s="156"/>
      <c r="AU109" s="156"/>
      <c r="AV109" s="156"/>
      <c r="AW109" s="156"/>
    </row>
    <row r="110" spans="1:49" outlineLevel="1">
      <c r="A110" s="140">
        <v>36</v>
      </c>
      <c r="B110" s="140" t="s">
        <v>172</v>
      </c>
      <c r="C110" s="262" t="s">
        <v>173</v>
      </c>
      <c r="D110" s="169" t="s">
        <v>110</v>
      </c>
      <c r="E110" s="157">
        <v>22.3</v>
      </c>
      <c r="F110" s="292"/>
      <c r="G110" s="157">
        <f>ROUND(E110*F110,2)</f>
        <v>0</v>
      </c>
      <c r="H110" s="161" t="s">
        <v>195</v>
      </c>
      <c r="I110" s="157">
        <f>G110</f>
        <v>0</v>
      </c>
      <c r="J110" s="143"/>
      <c r="K110" s="156"/>
      <c r="L110" s="156"/>
      <c r="M110" s="156"/>
      <c r="N110" s="156"/>
      <c r="O110" s="156"/>
      <c r="P110" s="156"/>
      <c r="Q110" s="156"/>
      <c r="R110" s="156"/>
      <c r="S110" s="156"/>
      <c r="T110" s="156" t="s">
        <v>77</v>
      </c>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c r="AR110" s="156"/>
      <c r="AS110" s="156"/>
      <c r="AT110" s="156"/>
      <c r="AU110" s="156"/>
      <c r="AV110" s="156"/>
      <c r="AW110" s="156"/>
    </row>
    <row r="111" spans="1:49" outlineLevel="1">
      <c r="A111" s="140"/>
      <c r="B111" s="140"/>
      <c r="C111" s="420" t="s">
        <v>174</v>
      </c>
      <c r="D111" s="419"/>
      <c r="E111" s="165">
        <v>21.45</v>
      </c>
      <c r="F111" s="291"/>
      <c r="G111" s="157"/>
      <c r="H111" s="161">
        <v>0</v>
      </c>
      <c r="I111" s="157">
        <f>G111</f>
        <v>0</v>
      </c>
      <c r="J111" s="143"/>
      <c r="K111" s="156"/>
      <c r="L111" s="156"/>
      <c r="M111" s="156"/>
      <c r="N111" s="156"/>
      <c r="O111" s="156"/>
      <c r="P111" s="156"/>
      <c r="Q111" s="156"/>
      <c r="R111" s="156"/>
      <c r="S111" s="156"/>
      <c r="T111" s="156" t="s">
        <v>79</v>
      </c>
      <c r="U111" s="156">
        <v>0</v>
      </c>
      <c r="V111" s="156"/>
      <c r="W111" s="156"/>
      <c r="X111" s="156"/>
      <c r="Y111" s="156"/>
      <c r="Z111" s="156"/>
      <c r="AA111" s="156"/>
      <c r="AB111" s="156"/>
      <c r="AC111" s="156"/>
      <c r="AD111" s="156"/>
      <c r="AE111" s="156"/>
      <c r="AF111" s="156"/>
      <c r="AG111" s="156"/>
      <c r="AH111" s="156"/>
      <c r="AI111" s="156"/>
      <c r="AJ111" s="156"/>
      <c r="AK111" s="156"/>
      <c r="AL111" s="156"/>
      <c r="AM111" s="156"/>
      <c r="AN111" s="156"/>
      <c r="AO111" s="156"/>
      <c r="AP111" s="156"/>
      <c r="AQ111" s="156"/>
      <c r="AR111" s="156"/>
      <c r="AS111" s="156"/>
      <c r="AT111" s="156"/>
      <c r="AU111" s="156"/>
      <c r="AV111" s="156"/>
      <c r="AW111" s="156"/>
    </row>
    <row r="112" spans="1:49" outlineLevel="1">
      <c r="A112" s="140"/>
      <c r="B112" s="140"/>
      <c r="C112" s="420" t="s">
        <v>175</v>
      </c>
      <c r="D112" s="419"/>
      <c r="E112" s="165">
        <v>0.85</v>
      </c>
      <c r="F112" s="291"/>
      <c r="G112" s="157"/>
      <c r="H112" s="161">
        <v>0</v>
      </c>
      <c r="I112" s="157">
        <f>G112</f>
        <v>0</v>
      </c>
      <c r="J112" s="143"/>
      <c r="K112" s="156"/>
      <c r="L112" s="156"/>
      <c r="M112" s="156"/>
      <c r="N112" s="156"/>
      <c r="O112" s="156"/>
      <c r="P112" s="156"/>
      <c r="Q112" s="156"/>
      <c r="R112" s="156"/>
      <c r="S112" s="156"/>
      <c r="T112" s="156" t="s">
        <v>79</v>
      </c>
      <c r="U112" s="156">
        <v>0</v>
      </c>
      <c r="V112" s="156"/>
      <c r="W112" s="156"/>
      <c r="X112" s="156"/>
      <c r="Y112" s="156"/>
      <c r="Z112" s="156"/>
      <c r="AA112" s="156"/>
      <c r="AB112" s="156"/>
      <c r="AC112" s="156"/>
      <c r="AD112" s="156"/>
      <c r="AE112" s="156"/>
      <c r="AF112" s="156"/>
      <c r="AG112" s="156"/>
      <c r="AH112" s="156"/>
      <c r="AI112" s="156"/>
      <c r="AJ112" s="156"/>
      <c r="AK112" s="156"/>
      <c r="AL112" s="156"/>
      <c r="AM112" s="156"/>
      <c r="AN112" s="156"/>
      <c r="AO112" s="156"/>
      <c r="AP112" s="156"/>
      <c r="AQ112" s="156"/>
      <c r="AR112" s="156"/>
      <c r="AS112" s="156"/>
      <c r="AT112" s="156"/>
      <c r="AU112" s="156"/>
      <c r="AV112" s="156"/>
      <c r="AW112" s="156"/>
    </row>
    <row r="113" spans="1:49" outlineLevel="1">
      <c r="A113" s="140">
        <v>37</v>
      </c>
      <c r="B113" s="140" t="s">
        <v>176</v>
      </c>
      <c r="C113" s="262" t="s">
        <v>177</v>
      </c>
      <c r="D113" s="169" t="s">
        <v>110</v>
      </c>
      <c r="E113" s="157">
        <v>22.3</v>
      </c>
      <c r="F113" s="292"/>
      <c r="G113" s="157">
        <f>ROUND(E113*F113,2)</f>
        <v>0</v>
      </c>
      <c r="H113" s="161" t="s">
        <v>195</v>
      </c>
      <c r="I113" s="157">
        <f>G113</f>
        <v>0</v>
      </c>
      <c r="J113" s="143"/>
      <c r="K113" s="156"/>
      <c r="L113" s="156"/>
      <c r="M113" s="156"/>
      <c r="N113" s="156"/>
      <c r="O113" s="156"/>
      <c r="P113" s="156"/>
      <c r="Q113" s="156"/>
      <c r="R113" s="156"/>
      <c r="S113" s="156"/>
      <c r="T113" s="156" t="s">
        <v>77</v>
      </c>
      <c r="U113" s="156"/>
      <c r="V113" s="156"/>
      <c r="W113" s="156"/>
      <c r="X113" s="156"/>
      <c r="Y113" s="156"/>
      <c r="Z113" s="156"/>
      <c r="AA113" s="156"/>
      <c r="AB113" s="156"/>
      <c r="AC113" s="156"/>
      <c r="AD113" s="156"/>
      <c r="AE113" s="156"/>
      <c r="AF113" s="156"/>
      <c r="AG113" s="156"/>
      <c r="AH113" s="156"/>
      <c r="AI113" s="156"/>
      <c r="AJ113" s="156"/>
      <c r="AK113" s="156"/>
      <c r="AL113" s="156"/>
      <c r="AM113" s="156"/>
      <c r="AN113" s="156"/>
      <c r="AO113" s="156"/>
      <c r="AP113" s="156"/>
      <c r="AQ113" s="156"/>
      <c r="AR113" s="156"/>
      <c r="AS113" s="156"/>
      <c r="AT113" s="156"/>
      <c r="AU113" s="156"/>
      <c r="AV113" s="156"/>
      <c r="AW113" s="156"/>
    </row>
    <row r="114" spans="1:49" outlineLevel="1">
      <c r="A114" s="140"/>
      <c r="B114" s="140"/>
      <c r="C114" s="420" t="s">
        <v>174</v>
      </c>
      <c r="D114" s="419"/>
      <c r="E114" s="165">
        <v>21.45</v>
      </c>
      <c r="F114" s="291"/>
      <c r="G114" s="157"/>
      <c r="H114" s="161">
        <v>0</v>
      </c>
      <c r="I114" s="157">
        <f>G114</f>
        <v>0</v>
      </c>
      <c r="J114" s="143"/>
      <c r="K114" s="156"/>
      <c r="L114" s="156"/>
      <c r="M114" s="156"/>
      <c r="N114" s="156"/>
      <c r="O114" s="156"/>
      <c r="P114" s="156"/>
      <c r="Q114" s="156"/>
      <c r="R114" s="156"/>
      <c r="S114" s="156"/>
      <c r="T114" s="156" t="s">
        <v>79</v>
      </c>
      <c r="U114" s="156">
        <v>0</v>
      </c>
      <c r="V114" s="156"/>
      <c r="W114" s="156"/>
      <c r="X114" s="156"/>
      <c r="Y114" s="156"/>
      <c r="Z114" s="156"/>
      <c r="AA114" s="156"/>
      <c r="AB114" s="156"/>
      <c r="AC114" s="156"/>
      <c r="AD114" s="156"/>
      <c r="AE114" s="156"/>
      <c r="AF114" s="156"/>
      <c r="AG114" s="156"/>
      <c r="AH114" s="156"/>
      <c r="AI114" s="156"/>
      <c r="AJ114" s="156"/>
      <c r="AK114" s="156"/>
      <c r="AL114" s="156"/>
      <c r="AM114" s="156"/>
      <c r="AN114" s="156"/>
      <c r="AO114" s="156"/>
      <c r="AP114" s="156"/>
      <c r="AQ114" s="156"/>
      <c r="AR114" s="156"/>
      <c r="AS114" s="156"/>
      <c r="AT114" s="156"/>
      <c r="AU114" s="156"/>
      <c r="AV114" s="156"/>
      <c r="AW114" s="156"/>
    </row>
    <row r="115" spans="1:49" outlineLevel="1">
      <c r="A115" s="140"/>
      <c r="B115" s="140"/>
      <c r="C115" s="420" t="s">
        <v>175</v>
      </c>
      <c r="D115" s="419"/>
      <c r="E115" s="165">
        <v>0.85</v>
      </c>
      <c r="F115" s="291"/>
      <c r="G115" s="157"/>
      <c r="H115" s="161">
        <v>0</v>
      </c>
      <c r="I115" s="157">
        <f>G115</f>
        <v>0</v>
      </c>
      <c r="J115" s="143"/>
      <c r="K115" s="156"/>
      <c r="L115" s="156"/>
      <c r="M115" s="156"/>
      <c r="N115" s="156"/>
      <c r="O115" s="156"/>
      <c r="P115" s="156"/>
      <c r="Q115" s="156"/>
      <c r="R115" s="156"/>
      <c r="S115" s="156"/>
      <c r="T115" s="156" t="s">
        <v>79</v>
      </c>
      <c r="U115" s="156">
        <v>0</v>
      </c>
      <c r="V115" s="156"/>
      <c r="W115" s="156"/>
      <c r="X115" s="156"/>
      <c r="Y115" s="156"/>
      <c r="Z115" s="156"/>
      <c r="AA115" s="156"/>
      <c r="AB115" s="156"/>
      <c r="AC115" s="156"/>
      <c r="AD115" s="156"/>
      <c r="AE115" s="156"/>
      <c r="AF115" s="156"/>
      <c r="AG115" s="156"/>
      <c r="AH115" s="156"/>
      <c r="AI115" s="156"/>
      <c r="AJ115" s="156"/>
      <c r="AK115" s="156"/>
      <c r="AL115" s="156"/>
      <c r="AM115" s="156"/>
      <c r="AN115" s="156"/>
      <c r="AO115" s="156"/>
      <c r="AP115" s="156"/>
      <c r="AQ115" s="156"/>
      <c r="AR115" s="156"/>
      <c r="AS115" s="156"/>
      <c r="AT115" s="156"/>
      <c r="AU115" s="156"/>
      <c r="AV115" s="156"/>
      <c r="AW115" s="156"/>
    </row>
    <row r="116" spans="1:49" ht="22.5" outlineLevel="1">
      <c r="A116" s="140">
        <v>38</v>
      </c>
      <c r="B116" s="140" t="s">
        <v>178</v>
      </c>
      <c r="C116" s="262" t="s">
        <v>179</v>
      </c>
      <c r="D116" s="169" t="s">
        <v>132</v>
      </c>
      <c r="E116" s="157">
        <v>2</v>
      </c>
      <c r="F116" s="292"/>
      <c r="G116" s="157">
        <f>ROUND(E116*F116,2)</f>
        <v>0</v>
      </c>
      <c r="H116" s="161" t="s">
        <v>195</v>
      </c>
      <c r="I116" s="157">
        <f>G116</f>
        <v>0</v>
      </c>
      <c r="J116" s="143"/>
      <c r="K116" s="156"/>
      <c r="L116" s="156"/>
      <c r="M116" s="156"/>
      <c r="N116" s="156"/>
      <c r="O116" s="156"/>
      <c r="P116" s="156"/>
      <c r="Q116" s="156"/>
      <c r="R116" s="156"/>
      <c r="S116" s="156"/>
      <c r="T116" s="156" t="s">
        <v>77</v>
      </c>
      <c r="U116" s="156"/>
      <c r="V116" s="156"/>
      <c r="W116" s="156"/>
      <c r="X116" s="156"/>
      <c r="Y116" s="156"/>
      <c r="Z116" s="156"/>
      <c r="AA116" s="156"/>
      <c r="AB116" s="156"/>
      <c r="AC116" s="156"/>
      <c r="AD116" s="156"/>
      <c r="AE116" s="156"/>
      <c r="AF116" s="156"/>
      <c r="AG116" s="156"/>
      <c r="AH116" s="156"/>
      <c r="AI116" s="156"/>
      <c r="AJ116" s="156"/>
      <c r="AK116" s="156"/>
      <c r="AL116" s="156"/>
      <c r="AM116" s="156"/>
      <c r="AN116" s="156"/>
      <c r="AO116" s="156"/>
      <c r="AP116" s="156"/>
      <c r="AQ116" s="156"/>
      <c r="AR116" s="156"/>
      <c r="AS116" s="156"/>
      <c r="AT116" s="156"/>
      <c r="AU116" s="156"/>
      <c r="AV116" s="156"/>
      <c r="AW116" s="156"/>
    </row>
    <row r="117" spans="1:49" outlineLevel="1">
      <c r="A117" s="140"/>
      <c r="B117" s="140"/>
      <c r="C117" s="420" t="s">
        <v>180</v>
      </c>
      <c r="D117" s="419"/>
      <c r="E117" s="165">
        <v>1</v>
      </c>
      <c r="F117" s="291"/>
      <c r="G117" s="157"/>
      <c r="H117" s="161">
        <v>0</v>
      </c>
      <c r="I117" s="157">
        <f>G117</f>
        <v>0</v>
      </c>
      <c r="J117" s="143"/>
      <c r="K117" s="156"/>
      <c r="L117" s="156"/>
      <c r="M117" s="156"/>
      <c r="N117" s="156"/>
      <c r="O117" s="156"/>
      <c r="P117" s="156"/>
      <c r="Q117" s="156"/>
      <c r="R117" s="156"/>
      <c r="S117" s="156"/>
      <c r="T117" s="156" t="s">
        <v>79</v>
      </c>
      <c r="U117" s="156">
        <v>0</v>
      </c>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row>
    <row r="118" spans="1:49" outlineLevel="1">
      <c r="A118" s="140"/>
      <c r="B118" s="140"/>
      <c r="C118" s="420" t="s">
        <v>181</v>
      </c>
      <c r="D118" s="419"/>
      <c r="E118" s="165">
        <v>1</v>
      </c>
      <c r="F118" s="291"/>
      <c r="G118" s="157"/>
      <c r="H118" s="161">
        <v>0</v>
      </c>
      <c r="I118" s="157">
        <f>G118</f>
        <v>0</v>
      </c>
      <c r="J118" s="143"/>
      <c r="K118" s="156"/>
      <c r="L118" s="156"/>
      <c r="M118" s="156"/>
      <c r="N118" s="156"/>
      <c r="O118" s="156"/>
      <c r="P118" s="156"/>
      <c r="Q118" s="156"/>
      <c r="R118" s="156"/>
      <c r="S118" s="156"/>
      <c r="T118" s="156" t="s">
        <v>79</v>
      </c>
      <c r="U118" s="156">
        <v>0</v>
      </c>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row>
    <row r="119" spans="1:49" ht="22.5" outlineLevel="1">
      <c r="A119" s="140">
        <v>39</v>
      </c>
      <c r="B119" s="140" t="s">
        <v>182</v>
      </c>
      <c r="C119" s="262" t="s">
        <v>183</v>
      </c>
      <c r="D119" s="169" t="s">
        <v>132</v>
      </c>
      <c r="E119" s="157">
        <v>4</v>
      </c>
      <c r="F119" s="292"/>
      <c r="G119" s="157">
        <f>ROUND(E119*F119,2)</f>
        <v>0</v>
      </c>
      <c r="H119" s="161" t="s">
        <v>196</v>
      </c>
      <c r="I119" s="157">
        <f>G119</f>
        <v>0</v>
      </c>
      <c r="J119" s="143"/>
      <c r="K119" s="156"/>
      <c r="L119" s="156"/>
      <c r="M119" s="156"/>
      <c r="N119" s="156"/>
      <c r="O119" s="156"/>
      <c r="P119" s="156"/>
      <c r="Q119" s="156"/>
      <c r="R119" s="156"/>
      <c r="S119" s="156"/>
      <c r="T119" s="156" t="s">
        <v>77</v>
      </c>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row>
    <row r="120" spans="1:49" outlineLevel="1">
      <c r="A120" s="140"/>
      <c r="B120" s="140"/>
      <c r="C120" s="420" t="s">
        <v>184</v>
      </c>
      <c r="D120" s="419"/>
      <c r="E120" s="165">
        <v>4</v>
      </c>
      <c r="F120" s="291"/>
      <c r="G120" s="157"/>
      <c r="H120" s="161">
        <v>0</v>
      </c>
      <c r="I120" s="157">
        <f>G120</f>
        <v>0</v>
      </c>
      <c r="J120" s="143"/>
      <c r="K120" s="156"/>
      <c r="L120" s="156"/>
      <c r="M120" s="156"/>
      <c r="N120" s="156"/>
      <c r="O120" s="156"/>
      <c r="P120" s="156"/>
      <c r="Q120" s="156"/>
      <c r="R120" s="156"/>
      <c r="S120" s="156"/>
      <c r="T120" s="156" t="s">
        <v>79</v>
      </c>
      <c r="U120" s="156">
        <v>0</v>
      </c>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row>
    <row r="121" spans="1:49">
      <c r="A121" s="141" t="s">
        <v>72</v>
      </c>
      <c r="B121" s="141" t="s">
        <v>54</v>
      </c>
      <c r="C121" s="418" t="s">
        <v>55</v>
      </c>
      <c r="D121" s="170"/>
      <c r="E121" s="158"/>
      <c r="F121" s="293"/>
      <c r="G121" s="158">
        <f>SUMIF(T122:T123,"&lt;&gt;NOR",G122:G123)</f>
        <v>0</v>
      </c>
      <c r="H121" s="162"/>
      <c r="I121" s="158">
        <f>G121</f>
        <v>0</v>
      </c>
      <c r="J121" s="144"/>
      <c r="K121" s="156"/>
      <c r="T121" t="s">
        <v>73</v>
      </c>
    </row>
    <row r="122" spans="1:49" outlineLevel="1">
      <c r="A122" s="140">
        <v>40</v>
      </c>
      <c r="B122" s="140" t="s">
        <v>185</v>
      </c>
      <c r="C122" s="262" t="s">
        <v>186</v>
      </c>
      <c r="D122" s="169" t="s">
        <v>187</v>
      </c>
      <c r="E122" s="417">
        <v>962.2</v>
      </c>
      <c r="F122" s="292"/>
      <c r="G122" s="157">
        <f>ROUND(E122*F122,2)</f>
        <v>0</v>
      </c>
      <c r="H122" s="161" t="s">
        <v>195</v>
      </c>
      <c r="I122" s="157">
        <f>G122</f>
        <v>0</v>
      </c>
      <c r="J122" s="143"/>
      <c r="K122" s="156"/>
      <c r="L122" s="156"/>
      <c r="M122" s="156"/>
      <c r="N122" s="156"/>
      <c r="O122" s="156"/>
      <c r="P122" s="156"/>
      <c r="Q122" s="156"/>
      <c r="R122" s="156"/>
      <c r="S122" s="156"/>
      <c r="T122" s="156" t="s">
        <v>77</v>
      </c>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row>
    <row r="123" spans="1:49" outlineLevel="1">
      <c r="A123" s="148"/>
      <c r="B123" s="148"/>
      <c r="C123" s="416" t="s">
        <v>1220</v>
      </c>
      <c r="D123" s="415"/>
      <c r="E123" s="414">
        <v>962.2</v>
      </c>
      <c r="F123" s="413"/>
      <c r="G123" s="160"/>
      <c r="H123" s="163"/>
      <c r="I123" s="160">
        <f>G123</f>
        <v>0</v>
      </c>
      <c r="J123" s="149"/>
      <c r="K123" s="156"/>
      <c r="L123" s="156"/>
      <c r="M123" s="156"/>
      <c r="N123" s="156"/>
      <c r="O123" s="156"/>
      <c r="P123" s="156"/>
      <c r="Q123" s="156"/>
      <c r="R123" s="156"/>
      <c r="S123" s="156"/>
      <c r="T123" s="156" t="s">
        <v>79</v>
      </c>
      <c r="U123" s="156">
        <v>0</v>
      </c>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row>
    <row r="124" spans="1:49">
      <c r="A124" s="6"/>
      <c r="B124" s="7" t="s">
        <v>188</v>
      </c>
      <c r="C124" s="150" t="s">
        <v>188</v>
      </c>
      <c r="D124" s="154"/>
      <c r="E124" s="166"/>
      <c r="F124" s="6"/>
      <c r="G124" s="6"/>
      <c r="H124" s="154"/>
      <c r="I124" s="6"/>
      <c r="J124" s="6"/>
      <c r="R124">
        <v>15</v>
      </c>
      <c r="S124">
        <v>21</v>
      </c>
    </row>
    <row r="125" spans="1:49">
      <c r="A125" s="412"/>
      <c r="B125" s="411" t="s">
        <v>28</v>
      </c>
      <c r="C125" s="410" t="s">
        <v>188</v>
      </c>
      <c r="D125" s="409"/>
      <c r="E125" s="408"/>
      <c r="F125" s="407"/>
      <c r="G125" s="406">
        <f>G8+G62+G85+G102+G121</f>
        <v>0</v>
      </c>
      <c r="H125" s="154"/>
      <c r="I125" s="6"/>
      <c r="J125" s="6"/>
      <c r="R125" t="e">
        <f>SUMIF(#REF!,R124,G7:G123)</f>
        <v>#REF!</v>
      </c>
      <c r="S125" t="e">
        <f>SUMIF(#REF!,S124,G7:G123)</f>
        <v>#REF!</v>
      </c>
      <c r="T125" t="s">
        <v>189</v>
      </c>
    </row>
    <row r="127" spans="1:49">
      <c r="B127" s="405"/>
      <c r="C127" s="89" t="s">
        <v>1219</v>
      </c>
    </row>
  </sheetData>
  <sheetProtection algorithmName="SHA-512" hashValue="iERkja5qgCzbzzKWaG+61LaiPTmM5+KGxVOTM1vp8Oo+MsKXBUJ8LC/ZE57xX5UCkpMjyICP+r0Mp73WMchodg==" saltValue="QCzTtOXgb3f4/oTYzjH4vg==" spinCount="100000" sheet="1" objects="1" scenarios="1" formatCells="0" formatColumns="0" formatRows="0"/>
  <mergeCells count="4">
    <mergeCell ref="A1:G1"/>
    <mergeCell ref="C2:G2"/>
    <mergeCell ref="C3:G3"/>
    <mergeCell ref="C4:G4"/>
  </mergeCells>
  <pageMargins left="0.59055118110236227" right="0.39370078740157483" top="0.78740157480314965" bottom="0.78740157480314965" header="0.31496062992125984" footer="0.31496062992125984"/>
  <pageSetup paperSize="9" scale="62" orientation="portrait" r:id="rId1"/>
  <headerFooter>
    <oddFooter>Stránka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4B8AF-6FDE-4938-8F88-3B5A76113B85}">
  <dimension ref="A1:C36"/>
  <sheetViews>
    <sheetView workbookViewId="0">
      <selection activeCell="A37" sqref="A37"/>
    </sheetView>
  </sheetViews>
  <sheetFormatPr defaultRowHeight="15"/>
  <cols>
    <col min="1" max="1" width="26" style="183" bestFit="1" customWidth="1"/>
    <col min="2" max="2" width="55.42578125" style="183" bestFit="1" customWidth="1"/>
    <col min="3" max="3" width="9.140625" style="177"/>
    <col min="4" max="4" width="0" style="177" hidden="1" customWidth="1"/>
    <col min="5" max="16384" width="9.140625" style="177"/>
  </cols>
  <sheetData>
    <row r="1" spans="1:3">
      <c r="A1" s="175" t="s">
        <v>5</v>
      </c>
      <c r="B1" s="175" t="s">
        <v>200</v>
      </c>
      <c r="C1" s="176"/>
    </row>
    <row r="2" spans="1:3">
      <c r="A2" s="175" t="s">
        <v>201</v>
      </c>
      <c r="B2" s="178" t="s">
        <v>202</v>
      </c>
      <c r="C2" s="176"/>
    </row>
    <row r="3" spans="1:3" ht="24.75">
      <c r="A3" s="175" t="s">
        <v>203</v>
      </c>
      <c r="B3" s="179" t="s">
        <v>204</v>
      </c>
      <c r="C3" s="176"/>
    </row>
    <row r="4" spans="1:3" ht="24.75">
      <c r="A4" s="175" t="s">
        <v>205</v>
      </c>
      <c r="B4" s="179" t="s">
        <v>206</v>
      </c>
      <c r="C4" s="176"/>
    </row>
    <row r="5" spans="1:3">
      <c r="A5" s="175" t="s">
        <v>207</v>
      </c>
      <c r="B5" s="180" t="s">
        <v>208</v>
      </c>
      <c r="C5" s="176"/>
    </row>
    <row r="6" spans="1:3">
      <c r="A6" s="175" t="s">
        <v>209</v>
      </c>
      <c r="B6" s="180" t="s">
        <v>210</v>
      </c>
      <c r="C6" s="176"/>
    </row>
    <row r="7" spans="1:3">
      <c r="A7" s="175" t="s">
        <v>211</v>
      </c>
      <c r="B7" s="180" t="s">
        <v>212</v>
      </c>
      <c r="C7" s="176"/>
    </row>
    <row r="8" spans="1:3">
      <c r="A8" s="175" t="s">
        <v>213</v>
      </c>
      <c r="B8" s="180" t="s">
        <v>188</v>
      </c>
      <c r="C8" s="176"/>
    </row>
    <row r="9" spans="1:3">
      <c r="A9" s="175" t="s">
        <v>214</v>
      </c>
      <c r="B9" s="180" t="s">
        <v>215</v>
      </c>
      <c r="C9" s="176"/>
    </row>
    <row r="10" spans="1:3">
      <c r="A10" s="175" t="s">
        <v>216</v>
      </c>
      <c r="B10" s="180" t="s">
        <v>217</v>
      </c>
      <c r="C10" s="176"/>
    </row>
    <row r="11" spans="1:3">
      <c r="A11" s="175" t="s">
        <v>218</v>
      </c>
      <c r="B11" s="180" t="s">
        <v>188</v>
      </c>
      <c r="C11" s="176"/>
    </row>
    <row r="12" spans="1:3">
      <c r="A12" s="175" t="s">
        <v>219</v>
      </c>
      <c r="B12" s="180" t="s">
        <v>188</v>
      </c>
      <c r="C12" s="176"/>
    </row>
    <row r="13" spans="1:3">
      <c r="A13" s="175" t="s">
        <v>220</v>
      </c>
      <c r="B13" s="180" t="s">
        <v>188</v>
      </c>
      <c r="C13" s="176"/>
    </row>
    <row r="14" spans="1:3">
      <c r="A14" s="175" t="s">
        <v>221</v>
      </c>
      <c r="B14" s="180" t="s">
        <v>222</v>
      </c>
      <c r="C14" s="176"/>
    </row>
    <row r="15" spans="1:3">
      <c r="A15" s="175" t="s">
        <v>188</v>
      </c>
      <c r="B15" s="181" t="s">
        <v>188</v>
      </c>
      <c r="C15" s="176"/>
    </row>
    <row r="16" spans="1:3">
      <c r="A16" s="175" t="s">
        <v>223</v>
      </c>
      <c r="B16" s="287" t="s">
        <v>224</v>
      </c>
      <c r="C16" s="176"/>
    </row>
    <row r="17" spans="1:3">
      <c r="A17" s="175" t="s">
        <v>225</v>
      </c>
      <c r="B17" s="287" t="s">
        <v>226</v>
      </c>
      <c r="C17" s="176"/>
    </row>
    <row r="18" spans="1:3">
      <c r="A18" s="175" t="s">
        <v>227</v>
      </c>
      <c r="B18" s="287" t="s">
        <v>228</v>
      </c>
      <c r="C18" s="176"/>
    </row>
    <row r="19" spans="1:3">
      <c r="A19" s="175" t="s">
        <v>229</v>
      </c>
      <c r="B19" s="289" t="s">
        <v>230</v>
      </c>
      <c r="C19" s="176"/>
    </row>
    <row r="20" spans="1:3">
      <c r="A20" s="175" t="s">
        <v>231</v>
      </c>
      <c r="B20" s="289" t="s">
        <v>230</v>
      </c>
      <c r="C20" s="176"/>
    </row>
    <row r="21" spans="1:3">
      <c r="A21" s="175" t="s">
        <v>232</v>
      </c>
      <c r="B21" s="289" t="s">
        <v>230</v>
      </c>
      <c r="C21" s="176"/>
    </row>
    <row r="22" spans="1:3">
      <c r="A22" s="175" t="s">
        <v>233</v>
      </c>
      <c r="B22" s="289" t="s">
        <v>230</v>
      </c>
      <c r="C22" s="176"/>
    </row>
    <row r="23" spans="1:3">
      <c r="A23" s="175" t="s">
        <v>234</v>
      </c>
      <c r="B23" s="289" t="s">
        <v>230</v>
      </c>
      <c r="C23" s="176"/>
    </row>
    <row r="24" spans="1:3">
      <c r="A24" s="175" t="s">
        <v>235</v>
      </c>
      <c r="B24" s="289" t="s">
        <v>230</v>
      </c>
      <c r="C24" s="176"/>
    </row>
    <row r="25" spans="1:3">
      <c r="A25" s="175" t="s">
        <v>236</v>
      </c>
      <c r="B25" s="289" t="s">
        <v>230</v>
      </c>
      <c r="C25" s="176"/>
    </row>
    <row r="26" spans="1:3">
      <c r="A26" s="175" t="s">
        <v>237</v>
      </c>
      <c r="B26" s="289" t="s">
        <v>238</v>
      </c>
      <c r="C26" s="176"/>
    </row>
    <row r="27" spans="1:3">
      <c r="A27" s="175" t="s">
        <v>239</v>
      </c>
      <c r="B27" s="289" t="s">
        <v>230</v>
      </c>
      <c r="C27" s="176"/>
    </row>
    <row r="28" spans="1:3">
      <c r="A28" s="175" t="s">
        <v>240</v>
      </c>
      <c r="B28" s="289" t="s">
        <v>230</v>
      </c>
      <c r="C28" s="176"/>
    </row>
    <row r="29" spans="1:3">
      <c r="A29" s="175" t="s">
        <v>241</v>
      </c>
      <c r="B29" s="289" t="s">
        <v>230</v>
      </c>
      <c r="C29" s="176"/>
    </row>
    <row r="30" spans="1:3">
      <c r="A30" s="175" t="s">
        <v>242</v>
      </c>
      <c r="B30" s="289" t="s">
        <v>230</v>
      </c>
      <c r="C30" s="176"/>
    </row>
    <row r="31" spans="1:3" ht="23.25">
      <c r="A31" s="182" t="s">
        <v>243</v>
      </c>
      <c r="B31" s="289" t="s">
        <v>244</v>
      </c>
      <c r="C31" s="176"/>
    </row>
    <row r="32" spans="1:3">
      <c r="A32" s="175" t="s">
        <v>245</v>
      </c>
      <c r="B32" s="289" t="s">
        <v>246</v>
      </c>
      <c r="C32" s="176"/>
    </row>
    <row r="33" spans="1:2">
      <c r="A33" s="183" t="s">
        <v>247</v>
      </c>
      <c r="B33" s="288" t="s">
        <v>50</v>
      </c>
    </row>
    <row r="34" spans="1:2">
      <c r="A34" s="183" t="s">
        <v>248</v>
      </c>
      <c r="B34" s="290">
        <v>3</v>
      </c>
    </row>
    <row r="35" spans="1:2">
      <c r="A35" s="183" t="s">
        <v>249</v>
      </c>
      <c r="B35" s="290">
        <v>10</v>
      </c>
    </row>
    <row r="36" spans="1:2">
      <c r="A36" s="183" t="s">
        <v>250</v>
      </c>
      <c r="B36" s="290">
        <v>2</v>
      </c>
    </row>
  </sheetData>
  <sheetProtection algorithmName="SHA-512" hashValue="MnDeIvsIBUM/Hs6KZGHQ6SmtmZKC+hlly+hlDI16hMEIU7hOnaURkzQ1mDdHEiSrTk0tHaCVTALK6FsIsW4sGA==" saltValue="rx1twrK84MaXReG9dLva8A==" spinCount="100000" sheet="1" formatCells="0" formatColumns="0" formatRows="0"/>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86962-AAF7-4BD8-AD17-FED60D31FFB8}">
  <dimension ref="A1:F42"/>
  <sheetViews>
    <sheetView workbookViewId="0">
      <selection activeCell="A43" sqref="A43"/>
    </sheetView>
  </sheetViews>
  <sheetFormatPr defaultRowHeight="15"/>
  <cols>
    <col min="1" max="1" width="36.42578125" style="198" bestFit="1" customWidth="1"/>
    <col min="2" max="2" width="10" style="188" bestFit="1" customWidth="1"/>
    <col min="3" max="3" width="13.140625" style="188" bestFit="1" customWidth="1"/>
    <col min="4" max="5" width="9.140625" style="187"/>
    <col min="6" max="6" width="4.5703125" style="187" hidden="1" customWidth="1"/>
    <col min="7" max="16384" width="9.140625" style="187"/>
  </cols>
  <sheetData>
    <row r="1" spans="1:6">
      <c r="A1" s="184" t="s">
        <v>5</v>
      </c>
      <c r="B1" s="185" t="s">
        <v>251</v>
      </c>
      <c r="C1" s="185" t="s">
        <v>252</v>
      </c>
      <c r="D1" s="186"/>
      <c r="F1" s="188">
        <f>SUM('EL-Položky'!F52,'EL-Položky'!F70,'EL-Položky'!F73,'EL-Položky'!F75,'EL-Položky'!F77,'EL-Položky'!F80,'EL-Položky'!F82,'EL-Položky'!F90,'EL-Položky'!F94,'EL-Položky'!F97,'EL-Položky'!F99,'EL-Položky'!F102,'EL-Položky'!F107,'EL-Položky'!F109,'EL-Položky'!F111,'EL-Položky'!F115,'EL-Položky'!F120,'EL-Položky'!F122,'EL-Položky'!F131,'EL-Položky'!F134,'EL-Položky'!F140,'EL-Položky'!F148:F149,'EL-Položky'!F159,'EL-Položky'!F163,'EL-Položky'!F166,'EL-Položky'!F169,'EL-Položky'!F171,'EL-Položky'!F173,'EL-Položky'!F175)+SUM('EL-Položky'!F178,'EL-Položky'!F187,'EL-Položky'!F193,'EL-Položky'!F195,'EL-Položky'!F197,'EL-Položky'!F207,'EL-Položky'!F213)</f>
        <v>0</v>
      </c>
    </row>
    <row r="2" spans="1:6">
      <c r="A2" s="189" t="s">
        <v>253</v>
      </c>
      <c r="B2" s="190"/>
      <c r="C2" s="190"/>
      <c r="D2" s="186"/>
      <c r="F2" s="188">
        <f>SUM('EL-Položky'!H52,'EL-Položky'!H70,'EL-Položky'!H73,'EL-Položky'!H75,'EL-Položky'!H77,'EL-Položky'!H80,'EL-Položky'!H82,'EL-Položky'!H90,'EL-Položky'!H94,'EL-Položky'!H97,'EL-Položky'!H99,'EL-Položky'!H102,'EL-Položky'!H107,'EL-Položky'!H109,'EL-Položky'!H111,'EL-Položky'!H115,'EL-Položky'!H120,'EL-Položky'!H122,'EL-Položky'!H131,'EL-Položky'!H134,'EL-Položky'!H140,'EL-Položky'!H148:H149,'EL-Položky'!H159,'EL-Položky'!H163,'EL-Položky'!H166,'EL-Položky'!H169,'EL-Položky'!H171,'EL-Položky'!H173,'EL-Položky'!H175)+SUM('EL-Položky'!H178,'EL-Položky'!H187,'EL-Položky'!H193,'EL-Položky'!H195,'EL-Položky'!H197,'EL-Položky'!H207,'EL-Položky'!H213)</f>
        <v>0</v>
      </c>
    </row>
    <row r="3" spans="1:6">
      <c r="A3" s="191" t="s">
        <v>254</v>
      </c>
      <c r="B3" s="192">
        <f>('EL-Položky'!F48)</f>
        <v>0</v>
      </c>
      <c r="C3" s="192"/>
      <c r="D3" s="186"/>
    </row>
    <row r="4" spans="1:6">
      <c r="A4" s="191" t="s">
        <v>255</v>
      </c>
      <c r="B4" s="192">
        <f>B3 * 'EL-Parametry'!B16 / 100</f>
        <v>0</v>
      </c>
      <c r="C4" s="192">
        <f>B3 * 'EL-Parametry'!B17 / 100</f>
        <v>0</v>
      </c>
      <c r="D4" s="186"/>
    </row>
    <row r="5" spans="1:6">
      <c r="A5" s="191" t="s">
        <v>256</v>
      </c>
      <c r="B5" s="192"/>
      <c r="C5" s="192">
        <f>('EL-Položky'!F274) + 0</f>
        <v>0</v>
      </c>
      <c r="D5" s="186"/>
    </row>
    <row r="6" spans="1:6">
      <c r="A6" s="191" t="s">
        <v>257</v>
      </c>
      <c r="B6" s="192"/>
      <c r="C6" s="192">
        <f>('EL-Položky'!H48) + ('EL-Položky'!H274) + 0</f>
        <v>0</v>
      </c>
      <c r="D6" s="186"/>
    </row>
    <row r="7" spans="1:6">
      <c r="A7" s="193" t="s">
        <v>258</v>
      </c>
      <c r="B7" s="194">
        <f>B3 + B4</f>
        <v>0</v>
      </c>
      <c r="C7" s="194">
        <f>C3 + C4 + C5 + C6</f>
        <v>0</v>
      </c>
      <c r="D7" s="186"/>
    </row>
    <row r="8" spans="1:6">
      <c r="A8" s="191" t="s">
        <v>259</v>
      </c>
      <c r="B8" s="192"/>
      <c r="C8" s="192">
        <f>(C5 + C6) * 'EL-Parametry'!B18 / 100</f>
        <v>0</v>
      </c>
      <c r="D8" s="186"/>
    </row>
    <row r="9" spans="1:6">
      <c r="A9" s="191" t="s">
        <v>260</v>
      </c>
      <c r="B9" s="192"/>
      <c r="C9" s="192">
        <f>0 + 0</f>
        <v>0</v>
      </c>
      <c r="D9" s="186"/>
    </row>
    <row r="10" spans="1:6">
      <c r="A10" s="191" t="s">
        <v>47</v>
      </c>
      <c r="B10" s="192"/>
      <c r="C10" s="192">
        <f>('EL-Položky'!F315) + ('EL-Položky'!H315)</f>
        <v>0</v>
      </c>
      <c r="D10" s="186"/>
    </row>
    <row r="11" spans="1:6">
      <c r="A11" s="191" t="s">
        <v>261</v>
      </c>
      <c r="B11" s="192"/>
      <c r="C11" s="192">
        <f>(C9 + C10) * 'EL-Parametry'!B19 / 100</f>
        <v>0</v>
      </c>
      <c r="D11" s="186"/>
    </row>
    <row r="12" spans="1:6">
      <c r="A12" s="193" t="s">
        <v>262</v>
      </c>
      <c r="B12" s="194">
        <f>B7</f>
        <v>0</v>
      </c>
      <c r="C12" s="194">
        <f>C7 + C8 + C9 + C10 + C11</f>
        <v>0</v>
      </c>
      <c r="D12" s="186"/>
    </row>
    <row r="13" spans="1:6">
      <c r="A13" s="191" t="s">
        <v>263</v>
      </c>
      <c r="B13" s="192"/>
      <c r="C13" s="192">
        <f>(B12 + C12) * 'EL-Parametry'!B21 / 100</f>
        <v>0</v>
      </c>
      <c r="D13" s="186"/>
    </row>
    <row r="14" spans="1:6">
      <c r="A14" s="191" t="s">
        <v>264</v>
      </c>
      <c r="B14" s="192"/>
      <c r="C14" s="192">
        <f>(B7 + C7) * 'EL-Parametry'!B22 / 100</f>
        <v>0</v>
      </c>
      <c r="D14" s="186"/>
    </row>
    <row r="15" spans="1:6">
      <c r="A15" s="189" t="s">
        <v>265</v>
      </c>
      <c r="B15" s="190"/>
      <c r="C15" s="190">
        <f>B12 + C12 + C13 + C14</f>
        <v>0</v>
      </c>
      <c r="D15" s="186"/>
    </row>
    <row r="16" spans="1:6">
      <c r="A16" s="191" t="s">
        <v>188</v>
      </c>
      <c r="B16" s="192"/>
      <c r="C16" s="192"/>
      <c r="D16" s="186"/>
    </row>
    <row r="17" spans="1:4">
      <c r="A17" s="189" t="s">
        <v>266</v>
      </c>
      <c r="B17" s="190"/>
      <c r="C17" s="190"/>
      <c r="D17" s="186"/>
    </row>
    <row r="18" spans="1:4">
      <c r="A18" s="191" t="s">
        <v>267</v>
      </c>
      <c r="B18" s="192"/>
      <c r="C18" s="192">
        <f>(B12 + C12) * 'EL-Parametry'!B20 / 100</f>
        <v>0</v>
      </c>
      <c r="D18" s="186"/>
    </row>
    <row r="19" spans="1:4">
      <c r="A19" s="191" t="s">
        <v>268</v>
      </c>
      <c r="B19" s="192"/>
      <c r="C19" s="192">
        <f>C12 * 'EL-Parametry'!B23 / 100</f>
        <v>0</v>
      </c>
      <c r="D19" s="186"/>
    </row>
    <row r="20" spans="1:4">
      <c r="A20" s="191" t="s">
        <v>269</v>
      </c>
      <c r="B20" s="192"/>
      <c r="C20" s="192">
        <f>C12 * 'EL-Parametry'!B24 / 100</f>
        <v>0</v>
      </c>
      <c r="D20" s="186"/>
    </row>
    <row r="21" spans="1:4">
      <c r="A21" s="189" t="s">
        <v>270</v>
      </c>
      <c r="B21" s="190"/>
      <c r="C21" s="190">
        <f>C19 + C20 + C18</f>
        <v>0</v>
      </c>
      <c r="D21" s="186"/>
    </row>
    <row r="22" spans="1:4">
      <c r="A22" s="191" t="s">
        <v>271</v>
      </c>
      <c r="B22" s="192"/>
      <c r="C22" s="192">
        <f>'EL-Parametry'!B25 * 'EL-Parametry'!B28 * (C15 * 'EL-Parametry'!B27)^'EL-Parametry'!B26</f>
        <v>0</v>
      </c>
      <c r="D22" s="186"/>
    </row>
    <row r="23" spans="1:4">
      <c r="A23" s="191" t="s">
        <v>188</v>
      </c>
      <c r="B23" s="192"/>
      <c r="C23" s="192"/>
      <c r="D23" s="186"/>
    </row>
    <row r="24" spans="1:4">
      <c r="A24" s="195" t="s">
        <v>272</v>
      </c>
      <c r="B24" s="196"/>
      <c r="C24" s="196">
        <f>C15 + C21 + C22</f>
        <v>0</v>
      </c>
      <c r="D24" s="186"/>
    </row>
    <row r="25" spans="1:4">
      <c r="A25" s="191" t="s">
        <v>273</v>
      </c>
      <c r="B25" s="192">
        <f>(SUM('EL-Položky'!F43:F47)+SUM('EL-Položky'!F52:F118,'EL-Položky'!F120,'EL-Položky'!F122:F167,'EL-Položky'!F169,'EL-Položky'!F171:F271,'EL-Položky'!F273)+SUM('EL-Položky'!F277:F314)) + (SUM('EL-Položky'!H43:H47)+SUM('EL-Položky'!H52:H118,'EL-Položky'!H120,'EL-Položky'!H122:H167,'EL-Položky'!H169,'EL-Položky'!H171:H271)+SUM('EL-Položky'!H277:H314)) + B4 + C4 + C8 + C11 + C13 + C14 + C21 + C22</f>
        <v>0</v>
      </c>
      <c r="C25" s="192">
        <f>B25 * 'EL-Parametry'!B31 / 100</f>
        <v>0</v>
      </c>
      <c r="D25" s="186"/>
    </row>
    <row r="26" spans="1:4">
      <c r="A26" s="191" t="s">
        <v>274</v>
      </c>
      <c r="B26" s="192">
        <f>(F1+SUM('EL-Položky'!F216,'EL-Položky'!F219,'EL-Položky'!F223,'EL-Položky'!F225,'EL-Položky'!F229,'EL-Položky'!F231,'EL-Položky'!F234,'EL-Položky'!F237,'EL-Položky'!F239,'EL-Položky'!F244,'EL-Položky'!F246,'EL-Položky'!F249,'EL-Položky'!F251,'EL-Položky'!F254,'EL-Položky'!F256,'EL-Položky'!F260,'EL-Položky'!F264,'EL-Položky'!F266,'EL-Položky'!F269:F271)+SUM('EL-Položky'!F277,'EL-Položky'!F279,'EL-Položky'!F281,'EL-Položky'!F283,'EL-Položky'!F285,'EL-Položky'!F287,'EL-Položky'!F289,'EL-Položky'!F292,'EL-Položky'!F294,'EL-Položky'!F296,'EL-Položky'!F299,'EL-Položky'!F302,'EL-Položky'!F304,'EL-Položky'!F307,'EL-Položky'!F309,'EL-Položky'!F313)) + (F2+SUM('EL-Položky'!H216,'EL-Položky'!H219,'EL-Položky'!H223,'EL-Položky'!H225,'EL-Položky'!H229,'EL-Položky'!H231,'EL-Položky'!H234,'EL-Položky'!H237,'EL-Položky'!H239,'EL-Položky'!H244,'EL-Položky'!H246,'EL-Položky'!H249,'EL-Položky'!H251,'EL-Položky'!H254,'EL-Položky'!H256,'EL-Položky'!H260,'EL-Položky'!H264,'EL-Položky'!H266,'EL-Položky'!H269:H271)+SUM('EL-Položky'!H277,'EL-Položky'!H279,'EL-Položky'!H281,'EL-Položky'!H283,'EL-Položky'!H285,'EL-Položky'!H287,'EL-Položky'!H289,'EL-Položky'!H292,'EL-Položky'!H294,'EL-Položky'!H296,'EL-Položky'!H299,'EL-Položky'!H302,'EL-Položky'!H304,'EL-Položky'!H307,'EL-Položky'!H309,'EL-Položky'!H313))</f>
        <v>0</v>
      </c>
      <c r="C26" s="192">
        <f>B26 * 'EL-Parametry'!B32 / 100</f>
        <v>0</v>
      </c>
      <c r="D26" s="186"/>
    </row>
    <row r="27" spans="1:4">
      <c r="A27" s="195" t="s">
        <v>275</v>
      </c>
      <c r="B27" s="196"/>
      <c r="C27" s="196">
        <f>C24 + C25 + C26</f>
        <v>0</v>
      </c>
      <c r="D27" s="186"/>
    </row>
    <row r="28" spans="1:4">
      <c r="A28" s="191" t="s">
        <v>188</v>
      </c>
      <c r="B28" s="192"/>
      <c r="C28" s="192"/>
      <c r="D28" s="186"/>
    </row>
    <row r="29" spans="1:4">
      <c r="A29" s="191" t="s">
        <v>276</v>
      </c>
      <c r="B29" s="192"/>
      <c r="C29" s="192">
        <f>C24 * 'EL-Parametry'!B29 / 100</f>
        <v>0</v>
      </c>
      <c r="D29" s="186"/>
    </row>
    <row r="30" spans="1:4">
      <c r="A30" s="191" t="s">
        <v>276</v>
      </c>
      <c r="B30" s="192"/>
      <c r="C30" s="192">
        <f>C24 * 'EL-Parametry'!B30 / 100</f>
        <v>0</v>
      </c>
      <c r="D30" s="186"/>
    </row>
    <row r="31" spans="1:4">
      <c r="A31" s="189" t="s">
        <v>277</v>
      </c>
      <c r="B31" s="197" t="s">
        <v>278</v>
      </c>
      <c r="C31" s="197" t="s">
        <v>279</v>
      </c>
      <c r="D31" s="186"/>
    </row>
    <row r="32" spans="1:4">
      <c r="A32" s="191" t="s">
        <v>280</v>
      </c>
      <c r="B32" s="192">
        <f>('EL-Položky'!F40)</f>
        <v>0</v>
      </c>
      <c r="C32" s="192">
        <f>('EL-Položky'!H40)</f>
        <v>0</v>
      </c>
      <c r="D32" s="186"/>
    </row>
    <row r="33" spans="1:4">
      <c r="A33" s="191" t="s">
        <v>281</v>
      </c>
      <c r="B33" s="192">
        <f>('EL-Položky'!F48)</f>
        <v>0</v>
      </c>
      <c r="C33" s="192">
        <f>('EL-Položky'!H48)</f>
        <v>0</v>
      </c>
      <c r="D33" s="186"/>
    </row>
    <row r="34" spans="1:4">
      <c r="A34" s="191" t="s">
        <v>282</v>
      </c>
      <c r="B34" s="192">
        <f>('EL-Položky'!F274)</f>
        <v>0</v>
      </c>
      <c r="C34" s="192">
        <f>('EL-Položky'!H274)</f>
        <v>0</v>
      </c>
      <c r="D34" s="186"/>
    </row>
    <row r="35" spans="1:4">
      <c r="A35" s="191" t="s">
        <v>283</v>
      </c>
      <c r="B35" s="192">
        <f>('EL-Položky'!F119)</f>
        <v>0</v>
      </c>
      <c r="C35" s="192">
        <f>('EL-Položky'!H119)</f>
        <v>0</v>
      </c>
      <c r="D35" s="186"/>
    </row>
    <row r="36" spans="1:4">
      <c r="A36" s="191" t="s">
        <v>284</v>
      </c>
      <c r="B36" s="192">
        <f>('EL-Položky'!F168)</f>
        <v>0</v>
      </c>
      <c r="C36" s="192">
        <f>('EL-Položky'!H168)</f>
        <v>0</v>
      </c>
      <c r="D36" s="186"/>
    </row>
    <row r="37" spans="1:4">
      <c r="A37" s="191" t="s">
        <v>285</v>
      </c>
      <c r="B37" s="192">
        <f>('EL-Položky'!F272)</f>
        <v>0</v>
      </c>
      <c r="C37" s="192">
        <f>('EL-Položky'!H272)</f>
        <v>0</v>
      </c>
      <c r="D37" s="186"/>
    </row>
    <row r="38" spans="1:4">
      <c r="A38" s="191" t="s">
        <v>47</v>
      </c>
      <c r="B38" s="192">
        <f>('EL-Položky'!F315)</f>
        <v>0</v>
      </c>
      <c r="C38" s="192">
        <f>('EL-Položky'!H315)</f>
        <v>0</v>
      </c>
      <c r="D38" s="186"/>
    </row>
    <row r="39" spans="1:4">
      <c r="A39" s="191" t="s">
        <v>188</v>
      </c>
      <c r="B39" s="192"/>
      <c r="C39" s="192"/>
      <c r="D39" s="186"/>
    </row>
    <row r="42" spans="1:4" ht="21">
      <c r="A42" s="284" t="s">
        <v>1217</v>
      </c>
    </row>
  </sheetData>
  <sheetProtection algorithmName="SHA-512" hashValue="qPab2NSXLPIp+0JQP2TGRLLAOI8FnWFgTX7RfWiQ2JstD9yEkTAitPJg4zveAzhrtB5ry7JjH8QAzHj/aJd3WA==" saltValue="BGZhS5e3wt9twqmwmT1LlA==" spinCount="100000" sheet="1" objects="1" scenarios="1" formatCells="0" formatColumns="0" formatRows="0"/>
  <pageMargins left="1.5748031496062993" right="1.71" top="1.32" bottom="0.78740157480314965" header="0.67" footer="0.31496062992125984"/>
  <pageSetup paperSize="9" orientation="portrait" r:id="rId1"/>
  <headerFooter>
    <oddHeader>&amp;C&amp;"-,Tučné"&amp;14REKAPITULACE ELEKTROINSTALACE</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A2292-8F01-45BE-ACAD-BD56C2F6CEAC}">
  <sheetPr>
    <pageSetUpPr fitToPage="1"/>
  </sheetPr>
  <dimension ref="A1:L315"/>
  <sheetViews>
    <sheetView workbookViewId="0">
      <pane ySplit="1" topLeftCell="A2" activePane="bottomLeft" state="frozen"/>
      <selection activeCell="A37" sqref="A37"/>
      <selection pane="bottomLeft" activeCell="A2" sqref="A2"/>
    </sheetView>
  </sheetViews>
  <sheetFormatPr defaultRowHeight="15"/>
  <cols>
    <col min="1" max="1" width="5.5703125" style="198" bestFit="1" customWidth="1"/>
    <col min="2" max="2" width="63.5703125" style="198" customWidth="1"/>
    <col min="3" max="3" width="3.5703125" style="198" bestFit="1" customWidth="1"/>
    <col min="4" max="4" width="5.7109375" style="188" bestFit="1" customWidth="1"/>
    <col min="5" max="5" width="8.7109375" style="214" bestFit="1" customWidth="1"/>
    <col min="6" max="6" width="11.42578125" style="188" bestFit="1" customWidth="1"/>
    <col min="7" max="7" width="7" style="214" bestFit="1" customWidth="1"/>
    <col min="8" max="9" width="11.28515625" style="188" bestFit="1" customWidth="1"/>
    <col min="10" max="11" width="9.140625" style="187"/>
    <col min="12" max="12" width="9" style="187" hidden="1" customWidth="1"/>
    <col min="13" max="16384" width="9.140625" style="187"/>
  </cols>
  <sheetData>
    <row r="1" spans="1:12">
      <c r="A1" s="184" t="s">
        <v>286</v>
      </c>
      <c r="B1" s="184" t="s">
        <v>5</v>
      </c>
      <c r="C1" s="184" t="s">
        <v>287</v>
      </c>
      <c r="D1" s="185" t="s">
        <v>288</v>
      </c>
      <c r="E1" s="199" t="s">
        <v>278</v>
      </c>
      <c r="F1" s="185" t="s">
        <v>289</v>
      </c>
      <c r="G1" s="199" t="s">
        <v>279</v>
      </c>
      <c r="H1" s="185" t="s">
        <v>290</v>
      </c>
      <c r="I1" s="185" t="s">
        <v>1</v>
      </c>
      <c r="J1" s="186"/>
      <c r="K1" s="186"/>
      <c r="L1" s="187">
        <f>'EL-Parametry'!B33/100*F53+'EL-Parametry'!B33/100*F54+'EL-Parametry'!B33/100*F55+'EL-Parametry'!B33/100*F56+'EL-Parametry'!B33/100*F57+'EL-Parametry'!B33/100*F58+'EL-Parametry'!B33/100*F59+'EL-Parametry'!B33/100*F60+'EL-Parametry'!B33/100*F61+'EL-Parametry'!B33/100*F62+'EL-Parametry'!B33/100*F63+'EL-Parametry'!B33/100*F64+'EL-Parametry'!B33/100*F65+'EL-Parametry'!B33/100*F66+'EL-Parametry'!B33/100*F67+'EL-Parametry'!B33/100*F68+'EL-Parametry'!B33/100*F69+'EL-Parametry'!B33/100*F71+'EL-Parametry'!B33/100*F72+'EL-Parametry'!B33/100*F74+'EL-Parametry'!B33/100*F76+'EL-Parametry'!B33/100*F78+'EL-Parametry'!B33/100*F79</f>
        <v>0</v>
      </c>
    </row>
    <row r="2" spans="1:12">
      <c r="A2" s="200"/>
      <c r="B2" s="200" t="s">
        <v>291</v>
      </c>
      <c r="C2" s="200" t="s">
        <v>188</v>
      </c>
      <c r="D2" s="201"/>
      <c r="E2" s="202"/>
      <c r="F2" s="201"/>
      <c r="G2" s="202"/>
      <c r="H2" s="201"/>
      <c r="I2" s="201"/>
      <c r="J2" s="186"/>
      <c r="K2" s="186"/>
      <c r="L2" s="187">
        <f>L1+'EL-Parametry'!B33/100*F81+'EL-Parametry'!B33/100*F83+'EL-Parametry'!B33/100*F84+'EL-Parametry'!B33/100*F85+'EL-Parametry'!B33/100*F86+'EL-Parametry'!B33/100*F87+'EL-Parametry'!B33/100*F88+'EL-Parametry'!B33/100*F89+'EL-Parametry'!B33/100*F91+'EL-Parametry'!B33/100*F92+'EL-Parametry'!B33/100*F93+'EL-Parametry'!B33/100*F95+'EL-Parametry'!B33/100*F96+'EL-Parametry'!B33/100*F98+'EL-Parametry'!B33/100*F100+'EL-Parametry'!B33/100*F101+'EL-Parametry'!B33/100*F103+'EL-Parametry'!B33/100*F104+'EL-Parametry'!B33/100*F105+'EL-Parametry'!B33/100*F106+'EL-Parametry'!B33/100*F108+'EL-Parametry'!B33/100*F110</f>
        <v>0</v>
      </c>
    </row>
    <row r="3" spans="1:12" ht="25.5" customHeight="1">
      <c r="A3" s="200" t="s">
        <v>188</v>
      </c>
      <c r="B3" s="352" t="s">
        <v>292</v>
      </c>
      <c r="C3" s="353"/>
      <c r="D3" s="353"/>
      <c r="E3" s="353"/>
      <c r="F3" s="353"/>
      <c r="G3" s="353"/>
      <c r="H3" s="353"/>
      <c r="I3" s="354"/>
      <c r="J3" s="186"/>
      <c r="K3" s="186"/>
      <c r="L3" s="187">
        <f>L2+'EL-Parametry'!B33/100*F112+'EL-Parametry'!B33/100*F113+'EL-Parametry'!B33/100*F114+'EL-Parametry'!B34/100*F116+'EL-Parametry'!B34/100*F117+'EL-Parametry'!B34/100*F118+'EL-Parametry'!B33/100*F123+'EL-Parametry'!B33/100*F124+'EL-Parametry'!B33/100*F125+'EL-Parametry'!B33/100*F126+'EL-Parametry'!B33/100*F127+'EL-Parametry'!B33/100*F128+'EL-Parametry'!B33/100*F129+'EL-Parametry'!B33/100*F130+'EL-Parametry'!B33/100*F132+'EL-Parametry'!B33/100*F133+'EL-Parametry'!B33/100*F135+'EL-Parametry'!B33/100*F136+'EL-Parametry'!B33/100*F137+'EL-Parametry'!B33/100*F138+'EL-Parametry'!B33/100*F139+'EL-Parametry'!B33/100*F141</f>
        <v>0</v>
      </c>
    </row>
    <row r="4" spans="1:12" ht="18" customHeight="1">
      <c r="A4" s="200" t="s">
        <v>188</v>
      </c>
      <c r="B4" s="352" t="s">
        <v>293</v>
      </c>
      <c r="C4" s="353"/>
      <c r="D4" s="353"/>
      <c r="E4" s="353"/>
      <c r="F4" s="353"/>
      <c r="G4" s="353"/>
      <c r="H4" s="353"/>
      <c r="I4" s="354"/>
      <c r="J4" s="186"/>
      <c r="K4" s="186"/>
      <c r="L4" s="187">
        <f>L3+'EL-Parametry'!B33/100*F142+'EL-Parametry'!B33/100*F143+'EL-Parametry'!B33/100*F144+'EL-Parametry'!B33/100*F145+'EL-Parametry'!B33/100*F146+'EL-Parametry'!B33/100*F147+'EL-Parametry'!B33/100*F150+'EL-Parametry'!B33/100*F151+'EL-Parametry'!B33/100*F152+'EL-Parametry'!B33/100*F153+'EL-Parametry'!B33/100*F154+'EL-Parametry'!B33/100*F155+'EL-Parametry'!B33/100*F156+'EL-Parametry'!B33/100*F157+'EL-Parametry'!B33/100*F158+'EL-Parametry'!B35/100*F160+'EL-Parametry'!B35/100*F161+'EL-Parametry'!B35/100*F162+'EL-Parametry'!B33/100*F164+'EL-Parametry'!B33/100*F165+'EL-Parametry'!B33/100*F167+'EL-Parametry'!B33/100*F172</f>
        <v>0</v>
      </c>
    </row>
    <row r="5" spans="1:12" ht="25.5" customHeight="1">
      <c r="A5" s="200" t="s">
        <v>188</v>
      </c>
      <c r="B5" s="352" t="s">
        <v>294</v>
      </c>
      <c r="C5" s="353"/>
      <c r="D5" s="353"/>
      <c r="E5" s="353"/>
      <c r="F5" s="353"/>
      <c r="G5" s="353"/>
      <c r="H5" s="353"/>
      <c r="I5" s="354"/>
      <c r="J5" s="186"/>
      <c r="K5" s="186"/>
      <c r="L5" s="187">
        <f>L4+'EL-Parametry'!B33/100*F174+'EL-Parametry'!B33/100*F176+'EL-Parametry'!B33/100*F177+'EL-Parametry'!B33/100*F182+'EL-Parametry'!B33/100*F183+'EL-Parametry'!B33/100*F184+'EL-Parametry'!B33/100*F185+'EL-Parametry'!B33/100*F186+'EL-Parametry'!B33/100*F188+'EL-Parametry'!B33/100*F189+'EL-Parametry'!B33/100*F190+'EL-Parametry'!B33/100*F191+'EL-Parametry'!B33/100*F192+'EL-Parametry'!B33/100*F194+'EL-Parametry'!B33/100*F196+'EL-Parametry'!B33/100*F198+'EL-Parametry'!B33/100*F199+'EL-Parametry'!B33/100*F200+'EL-Parametry'!B33/100*F201+'EL-Parametry'!B33/100*F202+'EL-Parametry'!B33/100*F203+'EL-Parametry'!B33/100*F204</f>
        <v>0</v>
      </c>
    </row>
    <row r="6" spans="1:12" ht="27.75" customHeight="1">
      <c r="A6" s="200"/>
      <c r="B6" s="352" t="s">
        <v>295</v>
      </c>
      <c r="C6" s="353"/>
      <c r="D6" s="353"/>
      <c r="E6" s="353"/>
      <c r="F6" s="353"/>
      <c r="G6" s="353"/>
      <c r="H6" s="353"/>
      <c r="I6" s="354"/>
      <c r="J6" s="186"/>
      <c r="K6" s="186"/>
    </row>
    <row r="7" spans="1:12" ht="42" customHeight="1">
      <c r="A7" s="200" t="s">
        <v>188</v>
      </c>
      <c r="B7" s="352" t="s">
        <v>296</v>
      </c>
      <c r="C7" s="353"/>
      <c r="D7" s="353"/>
      <c r="E7" s="353"/>
      <c r="F7" s="353"/>
      <c r="G7" s="353"/>
      <c r="H7" s="353"/>
      <c r="I7" s="354"/>
      <c r="J7" s="186"/>
      <c r="K7" s="186"/>
      <c r="L7" s="187">
        <f>L5+'EL-Parametry'!B33/100*F205+'EL-Parametry'!B33/100*F206+'EL-Parametry'!B33/100*F208+'EL-Parametry'!B33/100*F209+'EL-Parametry'!B33/100*F210+'EL-Parametry'!B33/100*F211+'EL-Parametry'!B33/100*F212+'EL-Parametry'!B33/100*F214+'EL-Parametry'!B33/100*F215+'EL-Parametry'!B33/100*F217+'EL-Parametry'!B33/100*F218+'EL-Parametry'!B33/100*F220+'EL-Parametry'!B33/100*F221+'EL-Parametry'!B33/100*F222+'EL-Parametry'!B33/100*F224+'EL-Parametry'!B33/100*F226+'EL-Parametry'!B33/100*F227+'EL-Parametry'!B33/100*F228+'EL-Parametry'!B33/100*F230+'EL-Parametry'!B33/100*F232+'EL-Parametry'!B33/100*F233+'EL-Parametry'!B33/100*F235</f>
        <v>0</v>
      </c>
    </row>
    <row r="8" spans="1:12">
      <c r="A8" s="195" t="s">
        <v>188</v>
      </c>
      <c r="B8" s="195" t="s">
        <v>280</v>
      </c>
      <c r="C8" s="195" t="s">
        <v>188</v>
      </c>
      <c r="D8" s="196"/>
      <c r="E8" s="203"/>
      <c r="F8" s="196"/>
      <c r="G8" s="203"/>
      <c r="H8" s="196"/>
      <c r="I8" s="196"/>
      <c r="J8" s="186"/>
      <c r="K8" s="186"/>
    </row>
    <row r="9" spans="1:12">
      <c r="A9" s="191" t="s">
        <v>46</v>
      </c>
      <c r="B9" s="191" t="s">
        <v>297</v>
      </c>
      <c r="C9" s="191" t="s">
        <v>298</v>
      </c>
      <c r="D9" s="192">
        <v>1</v>
      </c>
      <c r="E9" s="204"/>
      <c r="F9" s="192">
        <f t="shared" ref="F9:F39" si="0">D9*E9</f>
        <v>0</v>
      </c>
      <c r="G9" s="204"/>
      <c r="H9" s="192">
        <f t="shared" ref="H9:H39" si="1">D9*G9</f>
        <v>0</v>
      </c>
      <c r="I9" s="192">
        <f t="shared" ref="I9:I39" si="2">F9+H9</f>
        <v>0</v>
      </c>
      <c r="J9" s="186"/>
      <c r="K9" s="186"/>
    </row>
    <row r="10" spans="1:12">
      <c r="A10" s="191" t="s">
        <v>48</v>
      </c>
      <c r="B10" s="191" t="s">
        <v>299</v>
      </c>
      <c r="C10" s="191" t="s">
        <v>298</v>
      </c>
      <c r="D10" s="192">
        <v>1</v>
      </c>
      <c r="E10" s="204"/>
      <c r="F10" s="192">
        <f t="shared" si="0"/>
        <v>0</v>
      </c>
      <c r="G10" s="204"/>
      <c r="H10" s="192">
        <f t="shared" si="1"/>
        <v>0</v>
      </c>
      <c r="I10" s="192">
        <f t="shared" si="2"/>
        <v>0</v>
      </c>
      <c r="J10" s="186"/>
      <c r="K10" s="186"/>
    </row>
    <row r="11" spans="1:12">
      <c r="A11" s="191" t="s">
        <v>300</v>
      </c>
      <c r="B11" s="191" t="s">
        <v>301</v>
      </c>
      <c r="C11" s="191" t="s">
        <v>298</v>
      </c>
      <c r="D11" s="192">
        <v>1</v>
      </c>
      <c r="E11" s="204"/>
      <c r="F11" s="192">
        <f t="shared" si="0"/>
        <v>0</v>
      </c>
      <c r="G11" s="204"/>
      <c r="H11" s="192">
        <f t="shared" si="1"/>
        <v>0</v>
      </c>
      <c r="I11" s="192">
        <f t="shared" si="2"/>
        <v>0</v>
      </c>
      <c r="J11" s="186"/>
      <c r="K11" s="186"/>
    </row>
    <row r="12" spans="1:12">
      <c r="A12" s="191" t="s">
        <v>302</v>
      </c>
      <c r="B12" s="191" t="s">
        <v>303</v>
      </c>
      <c r="C12" s="191" t="s">
        <v>298</v>
      </c>
      <c r="D12" s="192">
        <v>1</v>
      </c>
      <c r="E12" s="204"/>
      <c r="F12" s="192">
        <f t="shared" si="0"/>
        <v>0</v>
      </c>
      <c r="G12" s="204"/>
      <c r="H12" s="192">
        <f t="shared" si="1"/>
        <v>0</v>
      </c>
      <c r="I12" s="192">
        <f t="shared" si="2"/>
        <v>0</v>
      </c>
      <c r="J12" s="186"/>
      <c r="K12" s="186"/>
    </row>
    <row r="13" spans="1:12">
      <c r="A13" s="191" t="s">
        <v>50</v>
      </c>
      <c r="B13" s="191" t="s">
        <v>304</v>
      </c>
      <c r="C13" s="191" t="s">
        <v>298</v>
      </c>
      <c r="D13" s="192">
        <v>3</v>
      </c>
      <c r="E13" s="204"/>
      <c r="F13" s="192">
        <f t="shared" si="0"/>
        <v>0</v>
      </c>
      <c r="G13" s="204"/>
      <c r="H13" s="192">
        <f t="shared" si="1"/>
        <v>0</v>
      </c>
      <c r="I13" s="192">
        <f t="shared" si="2"/>
        <v>0</v>
      </c>
      <c r="J13" s="186"/>
      <c r="K13" s="186"/>
    </row>
    <row r="14" spans="1:12">
      <c r="A14" s="191" t="s">
        <v>305</v>
      </c>
      <c r="B14" s="191" t="s">
        <v>306</v>
      </c>
      <c r="C14" s="191" t="s">
        <v>298</v>
      </c>
      <c r="D14" s="192">
        <v>1</v>
      </c>
      <c r="E14" s="204"/>
      <c r="F14" s="192">
        <f t="shared" si="0"/>
        <v>0</v>
      </c>
      <c r="G14" s="204"/>
      <c r="H14" s="192">
        <f t="shared" si="1"/>
        <v>0</v>
      </c>
      <c r="I14" s="192">
        <f t="shared" si="2"/>
        <v>0</v>
      </c>
      <c r="J14" s="186"/>
      <c r="K14" s="186"/>
    </row>
    <row r="15" spans="1:12">
      <c r="A15" s="191" t="s">
        <v>307</v>
      </c>
      <c r="B15" s="191" t="s">
        <v>308</v>
      </c>
      <c r="C15" s="191" t="s">
        <v>298</v>
      </c>
      <c r="D15" s="192">
        <v>1</v>
      </c>
      <c r="E15" s="204"/>
      <c r="F15" s="192">
        <f t="shared" si="0"/>
        <v>0</v>
      </c>
      <c r="G15" s="204"/>
      <c r="H15" s="192">
        <f t="shared" si="1"/>
        <v>0</v>
      </c>
      <c r="I15" s="192">
        <f t="shared" si="2"/>
        <v>0</v>
      </c>
      <c r="J15" s="186"/>
      <c r="K15" s="186"/>
    </row>
    <row r="16" spans="1:12">
      <c r="A16" s="191" t="s">
        <v>309</v>
      </c>
      <c r="B16" s="191" t="s">
        <v>310</v>
      </c>
      <c r="C16" s="191" t="s">
        <v>298</v>
      </c>
      <c r="D16" s="192">
        <v>6</v>
      </c>
      <c r="E16" s="204"/>
      <c r="F16" s="192">
        <f t="shared" si="0"/>
        <v>0</v>
      </c>
      <c r="G16" s="204"/>
      <c r="H16" s="192">
        <f t="shared" si="1"/>
        <v>0</v>
      </c>
      <c r="I16" s="192">
        <f t="shared" si="2"/>
        <v>0</v>
      </c>
      <c r="J16" s="186"/>
      <c r="K16" s="186"/>
    </row>
    <row r="17" spans="1:11">
      <c r="A17" s="191" t="s">
        <v>311</v>
      </c>
      <c r="B17" s="191" t="s">
        <v>312</v>
      </c>
      <c r="C17" s="191" t="s">
        <v>298</v>
      </c>
      <c r="D17" s="192">
        <v>1</v>
      </c>
      <c r="E17" s="204"/>
      <c r="F17" s="192">
        <f t="shared" si="0"/>
        <v>0</v>
      </c>
      <c r="G17" s="204"/>
      <c r="H17" s="192">
        <f t="shared" si="1"/>
        <v>0</v>
      </c>
      <c r="I17" s="192">
        <f t="shared" si="2"/>
        <v>0</v>
      </c>
      <c r="J17" s="186"/>
      <c r="K17" s="186"/>
    </row>
    <row r="18" spans="1:11">
      <c r="A18" s="191" t="s">
        <v>313</v>
      </c>
      <c r="B18" s="191" t="s">
        <v>314</v>
      </c>
      <c r="C18" s="191" t="s">
        <v>298</v>
      </c>
      <c r="D18" s="192">
        <v>1</v>
      </c>
      <c r="E18" s="204"/>
      <c r="F18" s="192">
        <f t="shared" si="0"/>
        <v>0</v>
      </c>
      <c r="G18" s="204"/>
      <c r="H18" s="192">
        <f t="shared" si="1"/>
        <v>0</v>
      </c>
      <c r="I18" s="192">
        <f t="shared" si="2"/>
        <v>0</v>
      </c>
      <c r="J18" s="186"/>
      <c r="K18" s="186"/>
    </row>
    <row r="19" spans="1:11">
      <c r="A19" s="191" t="s">
        <v>315</v>
      </c>
      <c r="B19" s="191" t="s">
        <v>316</v>
      </c>
      <c r="C19" s="191" t="s">
        <v>298</v>
      </c>
      <c r="D19" s="192">
        <v>1</v>
      </c>
      <c r="E19" s="204"/>
      <c r="F19" s="192">
        <f t="shared" si="0"/>
        <v>0</v>
      </c>
      <c r="G19" s="204"/>
      <c r="H19" s="192">
        <f t="shared" si="1"/>
        <v>0</v>
      </c>
      <c r="I19" s="192">
        <f t="shared" si="2"/>
        <v>0</v>
      </c>
      <c r="J19" s="186"/>
      <c r="K19" s="186"/>
    </row>
    <row r="20" spans="1:11">
      <c r="A20" s="191" t="s">
        <v>317</v>
      </c>
      <c r="B20" s="191" t="s">
        <v>318</v>
      </c>
      <c r="C20" s="191" t="s">
        <v>298</v>
      </c>
      <c r="D20" s="192">
        <v>1</v>
      </c>
      <c r="E20" s="204"/>
      <c r="F20" s="192">
        <f t="shared" si="0"/>
        <v>0</v>
      </c>
      <c r="G20" s="204"/>
      <c r="H20" s="192">
        <f t="shared" si="1"/>
        <v>0</v>
      </c>
      <c r="I20" s="192">
        <f t="shared" si="2"/>
        <v>0</v>
      </c>
      <c r="J20" s="186"/>
      <c r="K20" s="186"/>
    </row>
    <row r="21" spans="1:11">
      <c r="A21" s="191" t="s">
        <v>319</v>
      </c>
      <c r="B21" s="191" t="s">
        <v>320</v>
      </c>
      <c r="C21" s="191" t="s">
        <v>298</v>
      </c>
      <c r="D21" s="192">
        <v>1</v>
      </c>
      <c r="E21" s="204"/>
      <c r="F21" s="192">
        <f t="shared" si="0"/>
        <v>0</v>
      </c>
      <c r="G21" s="204"/>
      <c r="H21" s="192">
        <f t="shared" si="1"/>
        <v>0</v>
      </c>
      <c r="I21" s="192">
        <f t="shared" si="2"/>
        <v>0</v>
      </c>
      <c r="J21" s="186"/>
      <c r="K21" s="186"/>
    </row>
    <row r="22" spans="1:11">
      <c r="A22" s="191" t="s">
        <v>321</v>
      </c>
      <c r="B22" s="191" t="s">
        <v>322</v>
      </c>
      <c r="C22" s="191" t="s">
        <v>298</v>
      </c>
      <c r="D22" s="192">
        <v>1</v>
      </c>
      <c r="E22" s="204"/>
      <c r="F22" s="192">
        <f t="shared" si="0"/>
        <v>0</v>
      </c>
      <c r="G22" s="204"/>
      <c r="H22" s="192">
        <f t="shared" si="1"/>
        <v>0</v>
      </c>
      <c r="I22" s="192">
        <f t="shared" si="2"/>
        <v>0</v>
      </c>
      <c r="J22" s="186"/>
      <c r="K22" s="186"/>
    </row>
    <row r="23" spans="1:11">
      <c r="A23" s="191" t="s">
        <v>246</v>
      </c>
      <c r="B23" s="191" t="s">
        <v>323</v>
      </c>
      <c r="C23" s="191" t="s">
        <v>298</v>
      </c>
      <c r="D23" s="192">
        <v>1</v>
      </c>
      <c r="E23" s="204"/>
      <c r="F23" s="192">
        <f t="shared" si="0"/>
        <v>0</v>
      </c>
      <c r="G23" s="204"/>
      <c r="H23" s="192">
        <f t="shared" si="1"/>
        <v>0</v>
      </c>
      <c r="I23" s="192">
        <f t="shared" si="2"/>
        <v>0</v>
      </c>
      <c r="J23" s="186"/>
      <c r="K23" s="186"/>
    </row>
    <row r="24" spans="1:11">
      <c r="A24" s="191" t="s">
        <v>324</v>
      </c>
      <c r="B24" s="191" t="s">
        <v>325</v>
      </c>
      <c r="C24" s="191" t="s">
        <v>298</v>
      </c>
      <c r="D24" s="192">
        <v>1</v>
      </c>
      <c r="E24" s="204"/>
      <c r="F24" s="192">
        <f t="shared" si="0"/>
        <v>0</v>
      </c>
      <c r="G24" s="204"/>
      <c r="H24" s="192">
        <f t="shared" si="1"/>
        <v>0</v>
      </c>
      <c r="I24" s="192">
        <f t="shared" si="2"/>
        <v>0</v>
      </c>
      <c r="J24" s="186"/>
      <c r="K24" s="186"/>
    </row>
    <row r="25" spans="1:11">
      <c r="A25" s="191" t="s">
        <v>326</v>
      </c>
      <c r="B25" s="191" t="s">
        <v>327</v>
      </c>
      <c r="C25" s="191" t="s">
        <v>298</v>
      </c>
      <c r="D25" s="192">
        <v>1</v>
      </c>
      <c r="E25" s="204"/>
      <c r="F25" s="192">
        <f t="shared" si="0"/>
        <v>0</v>
      </c>
      <c r="G25" s="204"/>
      <c r="H25" s="192">
        <f t="shared" si="1"/>
        <v>0</v>
      </c>
      <c r="I25" s="192">
        <f t="shared" si="2"/>
        <v>0</v>
      </c>
      <c r="J25" s="186"/>
      <c r="K25" s="186"/>
    </row>
    <row r="26" spans="1:11">
      <c r="A26" s="191" t="s">
        <v>328</v>
      </c>
      <c r="B26" s="191" t="s">
        <v>329</v>
      </c>
      <c r="C26" s="191" t="s">
        <v>298</v>
      </c>
      <c r="D26" s="192">
        <v>1</v>
      </c>
      <c r="E26" s="204"/>
      <c r="F26" s="192">
        <f t="shared" si="0"/>
        <v>0</v>
      </c>
      <c r="G26" s="204"/>
      <c r="H26" s="192">
        <f t="shared" si="1"/>
        <v>0</v>
      </c>
      <c r="I26" s="192">
        <f t="shared" si="2"/>
        <v>0</v>
      </c>
      <c r="J26" s="186"/>
      <c r="K26" s="186"/>
    </row>
    <row r="27" spans="1:11">
      <c r="A27" s="191" t="s">
        <v>330</v>
      </c>
      <c r="B27" s="191" t="s">
        <v>331</v>
      </c>
      <c r="C27" s="191" t="s">
        <v>298</v>
      </c>
      <c r="D27" s="192">
        <v>2</v>
      </c>
      <c r="E27" s="204"/>
      <c r="F27" s="192">
        <f t="shared" si="0"/>
        <v>0</v>
      </c>
      <c r="G27" s="204"/>
      <c r="H27" s="192">
        <f t="shared" si="1"/>
        <v>0</v>
      </c>
      <c r="I27" s="192">
        <f t="shared" si="2"/>
        <v>0</v>
      </c>
      <c r="J27" s="186"/>
      <c r="K27" s="186"/>
    </row>
    <row r="28" spans="1:11">
      <c r="A28" s="191" t="s">
        <v>332</v>
      </c>
      <c r="B28" s="191" t="s">
        <v>333</v>
      </c>
      <c r="C28" s="191" t="s">
        <v>298</v>
      </c>
      <c r="D28" s="192">
        <v>6</v>
      </c>
      <c r="E28" s="204"/>
      <c r="F28" s="192">
        <f t="shared" si="0"/>
        <v>0</v>
      </c>
      <c r="G28" s="204"/>
      <c r="H28" s="192">
        <f t="shared" si="1"/>
        <v>0</v>
      </c>
      <c r="I28" s="192">
        <f t="shared" si="2"/>
        <v>0</v>
      </c>
      <c r="J28" s="186"/>
      <c r="K28" s="186"/>
    </row>
    <row r="29" spans="1:11">
      <c r="A29" s="191" t="s">
        <v>244</v>
      </c>
      <c r="B29" s="191" t="s">
        <v>334</v>
      </c>
      <c r="C29" s="191" t="s">
        <v>298</v>
      </c>
      <c r="D29" s="192">
        <v>4</v>
      </c>
      <c r="E29" s="204"/>
      <c r="F29" s="192">
        <f t="shared" si="0"/>
        <v>0</v>
      </c>
      <c r="G29" s="204"/>
      <c r="H29" s="192">
        <f t="shared" si="1"/>
        <v>0</v>
      </c>
      <c r="I29" s="192">
        <f t="shared" si="2"/>
        <v>0</v>
      </c>
      <c r="J29" s="186"/>
      <c r="K29" s="186"/>
    </row>
    <row r="30" spans="1:11">
      <c r="A30" s="191" t="s">
        <v>335</v>
      </c>
      <c r="B30" s="191" t="s">
        <v>336</v>
      </c>
      <c r="C30" s="191" t="s">
        <v>298</v>
      </c>
      <c r="D30" s="192">
        <v>3</v>
      </c>
      <c r="E30" s="204"/>
      <c r="F30" s="192">
        <f t="shared" si="0"/>
        <v>0</v>
      </c>
      <c r="G30" s="204"/>
      <c r="H30" s="192">
        <f t="shared" si="1"/>
        <v>0</v>
      </c>
      <c r="I30" s="192">
        <f t="shared" si="2"/>
        <v>0</v>
      </c>
      <c r="J30" s="186"/>
      <c r="K30" s="186"/>
    </row>
    <row r="31" spans="1:11">
      <c r="A31" s="191" t="s">
        <v>337</v>
      </c>
      <c r="B31" s="191" t="s">
        <v>338</v>
      </c>
      <c r="C31" s="191" t="s">
        <v>298</v>
      </c>
      <c r="D31" s="192">
        <v>3</v>
      </c>
      <c r="E31" s="204"/>
      <c r="F31" s="192">
        <f t="shared" si="0"/>
        <v>0</v>
      </c>
      <c r="G31" s="204"/>
      <c r="H31" s="192">
        <f t="shared" si="1"/>
        <v>0</v>
      </c>
      <c r="I31" s="192">
        <f t="shared" si="2"/>
        <v>0</v>
      </c>
      <c r="J31" s="186"/>
      <c r="K31" s="186"/>
    </row>
    <row r="32" spans="1:11">
      <c r="A32" s="191" t="s">
        <v>339</v>
      </c>
      <c r="B32" s="191" t="s">
        <v>340</v>
      </c>
      <c r="C32" s="191" t="s">
        <v>298</v>
      </c>
      <c r="D32" s="192">
        <v>3</v>
      </c>
      <c r="E32" s="204"/>
      <c r="F32" s="192">
        <f t="shared" si="0"/>
        <v>0</v>
      </c>
      <c r="G32" s="204"/>
      <c r="H32" s="192">
        <f t="shared" si="1"/>
        <v>0</v>
      </c>
      <c r="I32" s="192">
        <f t="shared" si="2"/>
        <v>0</v>
      </c>
      <c r="J32" s="186"/>
      <c r="K32" s="186"/>
    </row>
    <row r="33" spans="1:11">
      <c r="A33" s="191" t="s">
        <v>341</v>
      </c>
      <c r="B33" s="191" t="s">
        <v>342</v>
      </c>
      <c r="C33" s="191" t="s">
        <v>298</v>
      </c>
      <c r="D33" s="192">
        <v>5</v>
      </c>
      <c r="E33" s="204"/>
      <c r="F33" s="192">
        <f t="shared" si="0"/>
        <v>0</v>
      </c>
      <c r="G33" s="204"/>
      <c r="H33" s="192">
        <f t="shared" si="1"/>
        <v>0</v>
      </c>
      <c r="I33" s="192">
        <f t="shared" si="2"/>
        <v>0</v>
      </c>
      <c r="J33" s="186"/>
      <c r="K33" s="186"/>
    </row>
    <row r="34" spans="1:11">
      <c r="A34" s="191" t="s">
        <v>343</v>
      </c>
      <c r="B34" s="191" t="s">
        <v>344</v>
      </c>
      <c r="C34" s="191" t="s">
        <v>298</v>
      </c>
      <c r="D34" s="192">
        <v>4</v>
      </c>
      <c r="E34" s="204"/>
      <c r="F34" s="192">
        <f t="shared" si="0"/>
        <v>0</v>
      </c>
      <c r="G34" s="204"/>
      <c r="H34" s="192">
        <f t="shared" si="1"/>
        <v>0</v>
      </c>
      <c r="I34" s="192">
        <f t="shared" si="2"/>
        <v>0</v>
      </c>
      <c r="J34" s="186"/>
      <c r="K34" s="186"/>
    </row>
    <row r="35" spans="1:11">
      <c r="A35" s="191" t="s">
        <v>345</v>
      </c>
      <c r="B35" s="191" t="s">
        <v>346</v>
      </c>
      <c r="C35" s="191" t="s">
        <v>298</v>
      </c>
      <c r="D35" s="192">
        <v>5</v>
      </c>
      <c r="E35" s="204"/>
      <c r="F35" s="192">
        <f t="shared" si="0"/>
        <v>0</v>
      </c>
      <c r="G35" s="204"/>
      <c r="H35" s="192">
        <f t="shared" si="1"/>
        <v>0</v>
      </c>
      <c r="I35" s="192">
        <f t="shared" si="2"/>
        <v>0</v>
      </c>
      <c r="J35" s="186"/>
      <c r="K35" s="186"/>
    </row>
    <row r="36" spans="1:11">
      <c r="A36" s="191" t="s">
        <v>347</v>
      </c>
      <c r="B36" s="191" t="s">
        <v>348</v>
      </c>
      <c r="C36" s="191" t="s">
        <v>298</v>
      </c>
      <c r="D36" s="192">
        <v>3</v>
      </c>
      <c r="E36" s="204"/>
      <c r="F36" s="192">
        <f t="shared" si="0"/>
        <v>0</v>
      </c>
      <c r="G36" s="204"/>
      <c r="H36" s="192">
        <f t="shared" si="1"/>
        <v>0</v>
      </c>
      <c r="I36" s="192">
        <f t="shared" si="2"/>
        <v>0</v>
      </c>
      <c r="J36" s="186"/>
      <c r="K36" s="186"/>
    </row>
    <row r="37" spans="1:11">
      <c r="A37" s="191" t="s">
        <v>349</v>
      </c>
      <c r="B37" s="191" t="s">
        <v>350</v>
      </c>
      <c r="C37" s="191" t="s">
        <v>298</v>
      </c>
      <c r="D37" s="192">
        <v>1</v>
      </c>
      <c r="E37" s="204"/>
      <c r="F37" s="192">
        <f t="shared" si="0"/>
        <v>0</v>
      </c>
      <c r="G37" s="204"/>
      <c r="H37" s="192">
        <f t="shared" si="1"/>
        <v>0</v>
      </c>
      <c r="I37" s="192">
        <f t="shared" si="2"/>
        <v>0</v>
      </c>
      <c r="J37" s="186"/>
      <c r="K37" s="186"/>
    </row>
    <row r="38" spans="1:11">
      <c r="A38" s="191" t="s">
        <v>351</v>
      </c>
      <c r="B38" s="191" t="s">
        <v>352</v>
      </c>
      <c r="C38" s="191" t="s">
        <v>298</v>
      </c>
      <c r="D38" s="192">
        <v>1</v>
      </c>
      <c r="E38" s="204"/>
      <c r="F38" s="192">
        <f t="shared" si="0"/>
        <v>0</v>
      </c>
      <c r="G38" s="204"/>
      <c r="H38" s="192">
        <f t="shared" si="1"/>
        <v>0</v>
      </c>
      <c r="I38" s="192">
        <f t="shared" si="2"/>
        <v>0</v>
      </c>
      <c r="J38" s="186"/>
      <c r="K38" s="186"/>
    </row>
    <row r="39" spans="1:11">
      <c r="A39" s="191" t="s">
        <v>353</v>
      </c>
      <c r="B39" s="191" t="s">
        <v>354</v>
      </c>
      <c r="C39" s="191" t="s">
        <v>355</v>
      </c>
      <c r="D39" s="192">
        <v>12</v>
      </c>
      <c r="E39" s="204"/>
      <c r="F39" s="192">
        <f t="shared" si="0"/>
        <v>0</v>
      </c>
      <c r="G39" s="204"/>
      <c r="H39" s="192">
        <f t="shared" si="1"/>
        <v>0</v>
      </c>
      <c r="I39" s="192">
        <f t="shared" si="2"/>
        <v>0</v>
      </c>
      <c r="J39" s="186"/>
      <c r="K39" s="186"/>
    </row>
    <row r="40" spans="1:11">
      <c r="A40" s="195" t="s">
        <v>188</v>
      </c>
      <c r="B40" s="195" t="s">
        <v>356</v>
      </c>
      <c r="C40" s="195" t="s">
        <v>188</v>
      </c>
      <c r="D40" s="196"/>
      <c r="E40" s="203"/>
      <c r="F40" s="196">
        <f>SUM(F9:F39)</f>
        <v>0</v>
      </c>
      <c r="G40" s="203"/>
      <c r="H40" s="196">
        <f>SUM(H9:H39)</f>
        <v>0</v>
      </c>
      <c r="I40" s="196">
        <f>SUM(I9:I39)</f>
        <v>0</v>
      </c>
      <c r="J40" s="186"/>
      <c r="K40" s="186"/>
    </row>
    <row r="41" spans="1:11">
      <c r="A41" s="191" t="s">
        <v>188</v>
      </c>
      <c r="B41" s="191" t="s">
        <v>188</v>
      </c>
      <c r="C41" s="191" t="s">
        <v>188</v>
      </c>
      <c r="D41" s="205"/>
      <c r="E41" s="206"/>
      <c r="F41" s="205"/>
      <c r="G41" s="206"/>
      <c r="H41" s="205"/>
      <c r="I41" s="205"/>
      <c r="J41" s="186"/>
      <c r="K41" s="186"/>
    </row>
    <row r="42" spans="1:11">
      <c r="A42" s="195" t="s">
        <v>188</v>
      </c>
      <c r="B42" s="195" t="s">
        <v>281</v>
      </c>
      <c r="C42" s="195" t="s">
        <v>188</v>
      </c>
      <c r="D42" s="196"/>
      <c r="E42" s="203"/>
      <c r="F42" s="196"/>
      <c r="G42" s="203"/>
      <c r="H42" s="196"/>
      <c r="I42" s="196"/>
      <c r="J42" s="186"/>
      <c r="K42" s="186"/>
    </row>
    <row r="43" spans="1:11">
      <c r="A43" s="191" t="s">
        <v>357</v>
      </c>
      <c r="B43" s="191" t="s">
        <v>358</v>
      </c>
      <c r="C43" s="191" t="s">
        <v>298</v>
      </c>
      <c r="D43" s="192">
        <v>1</v>
      </c>
      <c r="E43" s="204"/>
      <c r="F43" s="192">
        <f>D43*E43</f>
        <v>0</v>
      </c>
      <c r="G43" s="204"/>
      <c r="H43" s="192">
        <f>D43*G43</f>
        <v>0</v>
      </c>
      <c r="I43" s="192">
        <f>F43+H43</f>
        <v>0</v>
      </c>
      <c r="J43" s="186"/>
      <c r="K43" s="186"/>
    </row>
    <row r="44" spans="1:11">
      <c r="A44" s="191" t="s">
        <v>359</v>
      </c>
      <c r="B44" s="191" t="s">
        <v>360</v>
      </c>
      <c r="C44" s="191" t="s">
        <v>298</v>
      </c>
      <c r="D44" s="192">
        <v>1</v>
      </c>
      <c r="E44" s="204"/>
      <c r="F44" s="192">
        <f>D44*E44</f>
        <v>0</v>
      </c>
      <c r="G44" s="204"/>
      <c r="H44" s="192">
        <f>D44*G44</f>
        <v>0</v>
      </c>
      <c r="I44" s="192">
        <f>F44+H44</f>
        <v>0</v>
      </c>
      <c r="J44" s="186"/>
      <c r="K44" s="186"/>
    </row>
    <row r="45" spans="1:11">
      <c r="A45" s="191" t="s">
        <v>361</v>
      </c>
      <c r="B45" s="191" t="s">
        <v>362</v>
      </c>
      <c r="C45" s="191" t="s">
        <v>298</v>
      </c>
      <c r="D45" s="192">
        <v>1</v>
      </c>
      <c r="E45" s="204"/>
      <c r="F45" s="192">
        <f>D45*E45</f>
        <v>0</v>
      </c>
      <c r="G45" s="204"/>
      <c r="H45" s="192">
        <f>D45*G45</f>
        <v>0</v>
      </c>
      <c r="I45" s="192">
        <f>F45+H45</f>
        <v>0</v>
      </c>
      <c r="J45" s="186"/>
      <c r="K45" s="186"/>
    </row>
    <row r="46" spans="1:11">
      <c r="A46" s="191" t="s">
        <v>363</v>
      </c>
      <c r="B46" s="191" t="s">
        <v>364</v>
      </c>
      <c r="C46" s="191" t="s">
        <v>298</v>
      </c>
      <c r="D46" s="192">
        <v>1</v>
      </c>
      <c r="E46" s="204"/>
      <c r="F46" s="192">
        <f>D46*E46</f>
        <v>0</v>
      </c>
      <c r="G46" s="204"/>
      <c r="H46" s="192">
        <f>D46*G46</f>
        <v>0</v>
      </c>
      <c r="I46" s="192">
        <f>F46+H46</f>
        <v>0</v>
      </c>
      <c r="J46" s="186"/>
      <c r="K46" s="186"/>
    </row>
    <row r="47" spans="1:11">
      <c r="A47" s="191" t="s">
        <v>365</v>
      </c>
      <c r="B47" s="191" t="s">
        <v>280</v>
      </c>
      <c r="C47" s="191" t="s">
        <v>298</v>
      </c>
      <c r="D47" s="192">
        <v>1</v>
      </c>
      <c r="E47" s="207">
        <f>I40</f>
        <v>0</v>
      </c>
      <c r="F47" s="192">
        <f>D47*E47</f>
        <v>0</v>
      </c>
      <c r="G47" s="204"/>
      <c r="H47" s="192">
        <f>D47*G47</f>
        <v>0</v>
      </c>
      <c r="I47" s="192">
        <f>F47+H47</f>
        <v>0</v>
      </c>
      <c r="J47" s="186"/>
      <c r="K47" s="186"/>
    </row>
    <row r="48" spans="1:11">
      <c r="A48" s="195" t="s">
        <v>188</v>
      </c>
      <c r="B48" s="195" t="s">
        <v>366</v>
      </c>
      <c r="C48" s="195" t="s">
        <v>188</v>
      </c>
      <c r="D48" s="196"/>
      <c r="E48" s="203"/>
      <c r="F48" s="196">
        <f>SUM(F43:F47)</f>
        <v>0</v>
      </c>
      <c r="G48" s="203"/>
      <c r="H48" s="196">
        <f>SUM(H43:H47)</f>
        <v>0</v>
      </c>
      <c r="I48" s="196">
        <f>SUM(I43:I47)</f>
        <v>0</v>
      </c>
      <c r="J48" s="186"/>
      <c r="K48" s="186"/>
    </row>
    <row r="49" spans="1:11">
      <c r="A49" s="191" t="s">
        <v>188</v>
      </c>
      <c r="B49" s="191" t="s">
        <v>188</v>
      </c>
      <c r="C49" s="191" t="s">
        <v>188</v>
      </c>
      <c r="D49" s="192"/>
      <c r="E49" s="208"/>
      <c r="F49" s="192"/>
      <c r="G49" s="208"/>
      <c r="H49" s="192"/>
      <c r="I49" s="192"/>
      <c r="J49" s="186"/>
      <c r="K49" s="186"/>
    </row>
    <row r="50" spans="1:11">
      <c r="A50" s="195" t="s">
        <v>188</v>
      </c>
      <c r="B50" s="195" t="s">
        <v>282</v>
      </c>
      <c r="C50" s="195" t="s">
        <v>188</v>
      </c>
      <c r="D50" s="196"/>
      <c r="E50" s="203"/>
      <c r="F50" s="196"/>
      <c r="G50" s="203"/>
      <c r="H50" s="196"/>
      <c r="I50" s="196"/>
      <c r="J50" s="186"/>
      <c r="K50" s="186"/>
    </row>
    <row r="51" spans="1:11">
      <c r="A51" s="189" t="s">
        <v>188</v>
      </c>
      <c r="B51" s="189" t="s">
        <v>367</v>
      </c>
      <c r="C51" s="189" t="s">
        <v>188</v>
      </c>
      <c r="D51" s="190"/>
      <c r="E51" s="209"/>
      <c r="F51" s="190"/>
      <c r="G51" s="209"/>
      <c r="H51" s="190"/>
      <c r="I51" s="190"/>
      <c r="J51" s="186"/>
      <c r="K51" s="186"/>
    </row>
    <row r="52" spans="1:11">
      <c r="A52" s="200" t="s">
        <v>188</v>
      </c>
      <c r="B52" s="200" t="s">
        <v>368</v>
      </c>
      <c r="C52" s="200" t="s">
        <v>188</v>
      </c>
      <c r="D52" s="201"/>
      <c r="E52" s="202"/>
      <c r="F52" s="201"/>
      <c r="G52" s="202"/>
      <c r="H52" s="201"/>
      <c r="I52" s="201"/>
      <c r="J52" s="186"/>
      <c r="K52" s="186"/>
    </row>
    <row r="53" spans="1:11">
      <c r="A53" s="191" t="s">
        <v>369</v>
      </c>
      <c r="B53" s="191" t="s">
        <v>370</v>
      </c>
      <c r="C53" s="191" t="s">
        <v>298</v>
      </c>
      <c r="D53" s="192">
        <v>5</v>
      </c>
      <c r="E53" s="204"/>
      <c r="F53" s="192">
        <f t="shared" ref="F53:F69" si="3">D53*E53</f>
        <v>0</v>
      </c>
      <c r="G53" s="204"/>
      <c r="H53" s="192">
        <f t="shared" ref="H53:H69" si="4">D53*G53</f>
        <v>0</v>
      </c>
      <c r="I53" s="192">
        <f t="shared" ref="I53:I69" si="5">F53+H53</f>
        <v>0</v>
      </c>
      <c r="J53" s="186"/>
      <c r="K53" s="186"/>
    </row>
    <row r="54" spans="1:11">
      <c r="A54" s="191" t="s">
        <v>371</v>
      </c>
      <c r="B54" s="191" t="s">
        <v>372</v>
      </c>
      <c r="C54" s="191" t="s">
        <v>298</v>
      </c>
      <c r="D54" s="192">
        <v>1</v>
      </c>
      <c r="E54" s="204"/>
      <c r="F54" s="192">
        <f t="shared" si="3"/>
        <v>0</v>
      </c>
      <c r="G54" s="204"/>
      <c r="H54" s="192">
        <f t="shared" si="4"/>
        <v>0</v>
      </c>
      <c r="I54" s="192">
        <f t="shared" si="5"/>
        <v>0</v>
      </c>
      <c r="J54" s="186"/>
      <c r="K54" s="186"/>
    </row>
    <row r="55" spans="1:11">
      <c r="A55" s="191" t="s">
        <v>373</v>
      </c>
      <c r="B55" s="191" t="s">
        <v>374</v>
      </c>
      <c r="C55" s="191" t="s">
        <v>298</v>
      </c>
      <c r="D55" s="192">
        <v>1</v>
      </c>
      <c r="E55" s="204"/>
      <c r="F55" s="192">
        <f t="shared" si="3"/>
        <v>0</v>
      </c>
      <c r="G55" s="204"/>
      <c r="H55" s="192">
        <f t="shared" si="4"/>
        <v>0</v>
      </c>
      <c r="I55" s="192">
        <f t="shared" si="5"/>
        <v>0</v>
      </c>
      <c r="J55" s="186"/>
      <c r="K55" s="186"/>
    </row>
    <row r="56" spans="1:11">
      <c r="A56" s="191" t="s">
        <v>375</v>
      </c>
      <c r="B56" s="191" t="s">
        <v>376</v>
      </c>
      <c r="C56" s="191" t="s">
        <v>298</v>
      </c>
      <c r="D56" s="192">
        <v>2</v>
      </c>
      <c r="E56" s="204"/>
      <c r="F56" s="192">
        <f t="shared" si="3"/>
        <v>0</v>
      </c>
      <c r="G56" s="204"/>
      <c r="H56" s="192">
        <f t="shared" si="4"/>
        <v>0</v>
      </c>
      <c r="I56" s="192">
        <f t="shared" si="5"/>
        <v>0</v>
      </c>
      <c r="J56" s="186"/>
      <c r="K56" s="186"/>
    </row>
    <row r="57" spans="1:11">
      <c r="A57" s="191" t="s">
        <v>377</v>
      </c>
      <c r="B57" s="191" t="s">
        <v>378</v>
      </c>
      <c r="C57" s="191" t="s">
        <v>298</v>
      </c>
      <c r="D57" s="192">
        <v>1</v>
      </c>
      <c r="E57" s="204"/>
      <c r="F57" s="192">
        <f t="shared" si="3"/>
        <v>0</v>
      </c>
      <c r="G57" s="204"/>
      <c r="H57" s="192">
        <f t="shared" si="4"/>
        <v>0</v>
      </c>
      <c r="I57" s="192">
        <f t="shared" si="5"/>
        <v>0</v>
      </c>
      <c r="J57" s="186"/>
      <c r="K57" s="186"/>
    </row>
    <row r="58" spans="1:11">
      <c r="A58" s="191" t="s">
        <v>379</v>
      </c>
      <c r="B58" s="191" t="s">
        <v>380</v>
      </c>
      <c r="C58" s="191" t="s">
        <v>298</v>
      </c>
      <c r="D58" s="192">
        <v>1</v>
      </c>
      <c r="E58" s="204"/>
      <c r="F58" s="192">
        <f t="shared" si="3"/>
        <v>0</v>
      </c>
      <c r="G58" s="204"/>
      <c r="H58" s="192">
        <f t="shared" si="4"/>
        <v>0</v>
      </c>
      <c r="I58" s="192">
        <f t="shared" si="5"/>
        <v>0</v>
      </c>
      <c r="J58" s="186"/>
      <c r="K58" s="186"/>
    </row>
    <row r="59" spans="1:11">
      <c r="A59" s="191" t="s">
        <v>381</v>
      </c>
      <c r="B59" s="191" t="s">
        <v>382</v>
      </c>
      <c r="C59" s="191" t="s">
        <v>298</v>
      </c>
      <c r="D59" s="192">
        <v>2</v>
      </c>
      <c r="E59" s="204"/>
      <c r="F59" s="192">
        <f t="shared" si="3"/>
        <v>0</v>
      </c>
      <c r="G59" s="204"/>
      <c r="H59" s="192">
        <f t="shared" si="4"/>
        <v>0</v>
      </c>
      <c r="I59" s="192">
        <f t="shared" si="5"/>
        <v>0</v>
      </c>
      <c r="J59" s="186"/>
      <c r="K59" s="186"/>
    </row>
    <row r="60" spans="1:11">
      <c r="A60" s="191" t="s">
        <v>383</v>
      </c>
      <c r="B60" s="191" t="s">
        <v>384</v>
      </c>
      <c r="C60" s="191" t="s">
        <v>298</v>
      </c>
      <c r="D60" s="192">
        <v>1</v>
      </c>
      <c r="E60" s="204"/>
      <c r="F60" s="192">
        <f t="shared" si="3"/>
        <v>0</v>
      </c>
      <c r="G60" s="204"/>
      <c r="H60" s="192">
        <f t="shared" si="4"/>
        <v>0</v>
      </c>
      <c r="I60" s="192">
        <f t="shared" si="5"/>
        <v>0</v>
      </c>
      <c r="J60" s="186"/>
      <c r="K60" s="186"/>
    </row>
    <row r="61" spans="1:11">
      <c r="A61" s="191" t="s">
        <v>385</v>
      </c>
      <c r="B61" s="191" t="s">
        <v>386</v>
      </c>
      <c r="C61" s="191" t="s">
        <v>298</v>
      </c>
      <c r="D61" s="192">
        <v>1</v>
      </c>
      <c r="E61" s="204"/>
      <c r="F61" s="192">
        <f t="shared" si="3"/>
        <v>0</v>
      </c>
      <c r="G61" s="204"/>
      <c r="H61" s="192">
        <f t="shared" si="4"/>
        <v>0</v>
      </c>
      <c r="I61" s="192">
        <f t="shared" si="5"/>
        <v>0</v>
      </c>
      <c r="J61" s="186"/>
      <c r="K61" s="186"/>
    </row>
    <row r="62" spans="1:11">
      <c r="A62" s="191" t="s">
        <v>387</v>
      </c>
      <c r="B62" s="191" t="s">
        <v>388</v>
      </c>
      <c r="C62" s="191" t="s">
        <v>298</v>
      </c>
      <c r="D62" s="192">
        <v>7</v>
      </c>
      <c r="E62" s="204"/>
      <c r="F62" s="192">
        <f t="shared" si="3"/>
        <v>0</v>
      </c>
      <c r="G62" s="204"/>
      <c r="H62" s="192">
        <f t="shared" si="4"/>
        <v>0</v>
      </c>
      <c r="I62" s="192">
        <f t="shared" si="5"/>
        <v>0</v>
      </c>
      <c r="J62" s="186"/>
      <c r="K62" s="186"/>
    </row>
    <row r="63" spans="1:11">
      <c r="A63" s="191" t="s">
        <v>389</v>
      </c>
      <c r="B63" s="191" t="s">
        <v>390</v>
      </c>
      <c r="C63" s="191" t="s">
        <v>127</v>
      </c>
      <c r="D63" s="192">
        <v>56</v>
      </c>
      <c r="E63" s="204"/>
      <c r="F63" s="192">
        <f t="shared" si="3"/>
        <v>0</v>
      </c>
      <c r="G63" s="204"/>
      <c r="H63" s="192">
        <f t="shared" si="4"/>
        <v>0</v>
      </c>
      <c r="I63" s="192">
        <f t="shared" si="5"/>
        <v>0</v>
      </c>
      <c r="J63" s="186"/>
      <c r="K63" s="186"/>
    </row>
    <row r="64" spans="1:11">
      <c r="A64" s="191" t="s">
        <v>391</v>
      </c>
      <c r="B64" s="191" t="s">
        <v>392</v>
      </c>
      <c r="C64" s="191" t="s">
        <v>298</v>
      </c>
      <c r="D64" s="192">
        <v>1</v>
      </c>
      <c r="E64" s="204"/>
      <c r="F64" s="192">
        <f t="shared" si="3"/>
        <v>0</v>
      </c>
      <c r="G64" s="204"/>
      <c r="H64" s="192">
        <f t="shared" si="4"/>
        <v>0</v>
      </c>
      <c r="I64" s="192">
        <f t="shared" si="5"/>
        <v>0</v>
      </c>
      <c r="J64" s="186"/>
      <c r="K64" s="186"/>
    </row>
    <row r="65" spans="1:11">
      <c r="A65" s="191" t="s">
        <v>393</v>
      </c>
      <c r="B65" s="191" t="s">
        <v>394</v>
      </c>
      <c r="C65" s="191" t="s">
        <v>298</v>
      </c>
      <c r="D65" s="192">
        <v>3</v>
      </c>
      <c r="E65" s="204"/>
      <c r="F65" s="192">
        <f t="shared" si="3"/>
        <v>0</v>
      </c>
      <c r="G65" s="204"/>
      <c r="H65" s="192">
        <f t="shared" si="4"/>
        <v>0</v>
      </c>
      <c r="I65" s="192">
        <f t="shared" si="5"/>
        <v>0</v>
      </c>
      <c r="J65" s="186"/>
      <c r="K65" s="186"/>
    </row>
    <row r="66" spans="1:11">
      <c r="A66" s="191" t="s">
        <v>395</v>
      </c>
      <c r="B66" s="191" t="s">
        <v>396</v>
      </c>
      <c r="C66" s="191" t="s">
        <v>298</v>
      </c>
      <c r="D66" s="192">
        <v>8</v>
      </c>
      <c r="E66" s="204"/>
      <c r="F66" s="192">
        <f t="shared" si="3"/>
        <v>0</v>
      </c>
      <c r="G66" s="204"/>
      <c r="H66" s="192">
        <f t="shared" si="4"/>
        <v>0</v>
      </c>
      <c r="I66" s="192">
        <f t="shared" si="5"/>
        <v>0</v>
      </c>
      <c r="J66" s="186"/>
      <c r="K66" s="186"/>
    </row>
    <row r="67" spans="1:11">
      <c r="A67" s="191" t="s">
        <v>397</v>
      </c>
      <c r="B67" s="191" t="s">
        <v>398</v>
      </c>
      <c r="C67" s="191" t="s">
        <v>298</v>
      </c>
      <c r="D67" s="192">
        <v>18</v>
      </c>
      <c r="E67" s="204"/>
      <c r="F67" s="192">
        <f t="shared" si="3"/>
        <v>0</v>
      </c>
      <c r="G67" s="204"/>
      <c r="H67" s="192">
        <f t="shared" si="4"/>
        <v>0</v>
      </c>
      <c r="I67" s="192">
        <f t="shared" si="5"/>
        <v>0</v>
      </c>
      <c r="J67" s="186"/>
      <c r="K67" s="186"/>
    </row>
    <row r="68" spans="1:11">
      <c r="A68" s="191" t="s">
        <v>399</v>
      </c>
      <c r="B68" s="191" t="s">
        <v>400</v>
      </c>
      <c r="C68" s="191" t="s">
        <v>298</v>
      </c>
      <c r="D68" s="192">
        <v>6</v>
      </c>
      <c r="E68" s="204"/>
      <c r="F68" s="192">
        <f t="shared" si="3"/>
        <v>0</v>
      </c>
      <c r="G68" s="204"/>
      <c r="H68" s="192">
        <f t="shared" si="4"/>
        <v>0</v>
      </c>
      <c r="I68" s="192">
        <f t="shared" si="5"/>
        <v>0</v>
      </c>
      <c r="J68" s="186"/>
      <c r="K68" s="186"/>
    </row>
    <row r="69" spans="1:11">
      <c r="A69" s="191" t="s">
        <v>401</v>
      </c>
      <c r="B69" s="191" t="s">
        <v>402</v>
      </c>
      <c r="C69" s="191" t="s">
        <v>298</v>
      </c>
      <c r="D69" s="192">
        <v>6</v>
      </c>
      <c r="E69" s="204"/>
      <c r="F69" s="192">
        <f t="shared" si="3"/>
        <v>0</v>
      </c>
      <c r="G69" s="204"/>
      <c r="H69" s="192">
        <f t="shared" si="4"/>
        <v>0</v>
      </c>
      <c r="I69" s="192">
        <f t="shared" si="5"/>
        <v>0</v>
      </c>
      <c r="J69" s="186"/>
      <c r="K69" s="186"/>
    </row>
    <row r="70" spans="1:11">
      <c r="A70" s="200" t="s">
        <v>188</v>
      </c>
      <c r="B70" s="200" t="s">
        <v>403</v>
      </c>
      <c r="C70" s="200" t="s">
        <v>188</v>
      </c>
      <c r="D70" s="201"/>
      <c r="E70" s="202"/>
      <c r="F70" s="201"/>
      <c r="G70" s="202"/>
      <c r="H70" s="201"/>
      <c r="I70" s="201"/>
      <c r="J70" s="186"/>
      <c r="K70" s="186"/>
    </row>
    <row r="71" spans="1:11">
      <c r="A71" s="191" t="s">
        <v>404</v>
      </c>
      <c r="B71" s="191" t="s">
        <v>405</v>
      </c>
      <c r="C71" s="191" t="s">
        <v>298</v>
      </c>
      <c r="D71" s="192">
        <v>3</v>
      </c>
      <c r="E71" s="204"/>
      <c r="F71" s="192">
        <f>D71*E71</f>
        <v>0</v>
      </c>
      <c r="G71" s="204"/>
      <c r="H71" s="192">
        <f>D71*G71</f>
        <v>0</v>
      </c>
      <c r="I71" s="192">
        <f>F71+H71</f>
        <v>0</v>
      </c>
      <c r="J71" s="186"/>
      <c r="K71" s="186"/>
    </row>
    <row r="72" spans="1:11">
      <c r="A72" s="191" t="s">
        <v>406</v>
      </c>
      <c r="B72" s="191" t="s">
        <v>407</v>
      </c>
      <c r="C72" s="191" t="s">
        <v>298</v>
      </c>
      <c r="D72" s="192">
        <v>4</v>
      </c>
      <c r="E72" s="204"/>
      <c r="F72" s="192">
        <f>D72*E72</f>
        <v>0</v>
      </c>
      <c r="G72" s="204"/>
      <c r="H72" s="192">
        <f>D72*G72</f>
        <v>0</v>
      </c>
      <c r="I72" s="192">
        <f>F72+H72</f>
        <v>0</v>
      </c>
      <c r="J72" s="186"/>
      <c r="K72" s="186"/>
    </row>
    <row r="73" spans="1:11">
      <c r="A73" s="200" t="s">
        <v>188</v>
      </c>
      <c r="B73" s="200" t="s">
        <v>408</v>
      </c>
      <c r="C73" s="200" t="s">
        <v>188</v>
      </c>
      <c r="D73" s="201"/>
      <c r="E73" s="202"/>
      <c r="F73" s="201"/>
      <c r="G73" s="202"/>
      <c r="H73" s="201"/>
      <c r="I73" s="201"/>
      <c r="J73" s="186"/>
      <c r="K73" s="186"/>
    </row>
    <row r="74" spans="1:11">
      <c r="A74" s="191" t="s">
        <v>409</v>
      </c>
      <c r="B74" s="191" t="s">
        <v>410</v>
      </c>
      <c r="C74" s="191" t="s">
        <v>127</v>
      </c>
      <c r="D74" s="192">
        <v>170</v>
      </c>
      <c r="E74" s="204"/>
      <c r="F74" s="192">
        <f>D74*E74</f>
        <v>0</v>
      </c>
      <c r="G74" s="204"/>
      <c r="H74" s="192">
        <f>D74*G74</f>
        <v>0</v>
      </c>
      <c r="I74" s="192">
        <f>F74+H74</f>
        <v>0</v>
      </c>
      <c r="J74" s="186"/>
      <c r="K74" s="186"/>
    </row>
    <row r="75" spans="1:11">
      <c r="A75" s="200" t="s">
        <v>188</v>
      </c>
      <c r="B75" s="200" t="s">
        <v>411</v>
      </c>
      <c r="C75" s="200" t="s">
        <v>188</v>
      </c>
      <c r="D75" s="201"/>
      <c r="E75" s="202"/>
      <c r="F75" s="201"/>
      <c r="G75" s="202"/>
      <c r="H75" s="201"/>
      <c r="I75" s="201"/>
      <c r="J75" s="186"/>
      <c r="K75" s="186"/>
    </row>
    <row r="76" spans="1:11">
      <c r="A76" s="191" t="s">
        <v>412</v>
      </c>
      <c r="B76" s="191" t="s">
        <v>413</v>
      </c>
      <c r="C76" s="191" t="s">
        <v>127</v>
      </c>
      <c r="D76" s="192">
        <v>52</v>
      </c>
      <c r="E76" s="204"/>
      <c r="F76" s="192">
        <f>D76*E76</f>
        <v>0</v>
      </c>
      <c r="G76" s="204"/>
      <c r="H76" s="192">
        <f>D76*G76</f>
        <v>0</v>
      </c>
      <c r="I76" s="192">
        <f>F76+H76</f>
        <v>0</v>
      </c>
      <c r="J76" s="186"/>
      <c r="K76" s="186"/>
    </row>
    <row r="77" spans="1:11">
      <c r="A77" s="200" t="s">
        <v>188</v>
      </c>
      <c r="B77" s="200" t="s">
        <v>414</v>
      </c>
      <c r="C77" s="200" t="s">
        <v>188</v>
      </c>
      <c r="D77" s="201"/>
      <c r="E77" s="202"/>
      <c r="F77" s="201"/>
      <c r="G77" s="202"/>
      <c r="H77" s="201"/>
      <c r="I77" s="201"/>
      <c r="J77" s="186"/>
      <c r="K77" s="186"/>
    </row>
    <row r="78" spans="1:11">
      <c r="A78" s="191" t="s">
        <v>415</v>
      </c>
      <c r="B78" s="191" t="s">
        <v>416</v>
      </c>
      <c r="C78" s="191" t="s">
        <v>298</v>
      </c>
      <c r="D78" s="192">
        <v>14</v>
      </c>
      <c r="E78" s="204"/>
      <c r="F78" s="192">
        <f>D78*E78</f>
        <v>0</v>
      </c>
      <c r="G78" s="204"/>
      <c r="H78" s="192">
        <f>D78*G78</f>
        <v>0</v>
      </c>
      <c r="I78" s="192">
        <f>F78+H78</f>
        <v>0</v>
      </c>
      <c r="J78" s="186"/>
      <c r="K78" s="186"/>
    </row>
    <row r="79" spans="1:11">
      <c r="A79" s="191" t="s">
        <v>417</v>
      </c>
      <c r="B79" s="191" t="s">
        <v>418</v>
      </c>
      <c r="C79" s="191" t="s">
        <v>298</v>
      </c>
      <c r="D79" s="192">
        <v>7</v>
      </c>
      <c r="E79" s="204"/>
      <c r="F79" s="192">
        <f>D79*E79</f>
        <v>0</v>
      </c>
      <c r="G79" s="204"/>
      <c r="H79" s="192">
        <f>D79*G79</f>
        <v>0</v>
      </c>
      <c r="I79" s="192">
        <f>F79+H79</f>
        <v>0</v>
      </c>
      <c r="J79" s="186"/>
      <c r="K79" s="186"/>
    </row>
    <row r="80" spans="1:11">
      <c r="A80" s="200" t="s">
        <v>188</v>
      </c>
      <c r="B80" s="200" t="s">
        <v>419</v>
      </c>
      <c r="C80" s="200" t="s">
        <v>188</v>
      </c>
      <c r="D80" s="201"/>
      <c r="E80" s="202"/>
      <c r="F80" s="201"/>
      <c r="G80" s="202"/>
      <c r="H80" s="201"/>
      <c r="I80" s="201"/>
      <c r="J80" s="186"/>
      <c r="K80" s="186"/>
    </row>
    <row r="81" spans="1:11">
      <c r="A81" s="191" t="s">
        <v>420</v>
      </c>
      <c r="B81" s="191" t="s">
        <v>421</v>
      </c>
      <c r="C81" s="191" t="s">
        <v>298</v>
      </c>
      <c r="D81" s="192">
        <v>14</v>
      </c>
      <c r="E81" s="204"/>
      <c r="F81" s="192">
        <f>D81*E81</f>
        <v>0</v>
      </c>
      <c r="G81" s="204"/>
      <c r="H81" s="192">
        <f>D81*G81</f>
        <v>0</v>
      </c>
      <c r="I81" s="192">
        <f>F81+H81</f>
        <v>0</v>
      </c>
      <c r="J81" s="186"/>
      <c r="K81" s="186"/>
    </row>
    <row r="82" spans="1:11">
      <c r="A82" s="200" t="s">
        <v>188</v>
      </c>
      <c r="B82" s="200" t="s">
        <v>422</v>
      </c>
      <c r="C82" s="200" t="s">
        <v>188</v>
      </c>
      <c r="D82" s="201"/>
      <c r="E82" s="202"/>
      <c r="F82" s="201"/>
      <c r="G82" s="202"/>
      <c r="H82" s="201"/>
      <c r="I82" s="201"/>
      <c r="J82" s="186"/>
      <c r="K82" s="186"/>
    </row>
    <row r="83" spans="1:11">
      <c r="A83" s="191" t="s">
        <v>423</v>
      </c>
      <c r="B83" s="191" t="s">
        <v>424</v>
      </c>
      <c r="C83" s="191" t="s">
        <v>127</v>
      </c>
      <c r="D83" s="192">
        <v>15</v>
      </c>
      <c r="E83" s="204"/>
      <c r="F83" s="192">
        <f t="shared" ref="F83:F89" si="6">D83*E83</f>
        <v>0</v>
      </c>
      <c r="G83" s="204"/>
      <c r="H83" s="192">
        <f t="shared" ref="H83:H89" si="7">D83*G83</f>
        <v>0</v>
      </c>
      <c r="I83" s="192">
        <f t="shared" ref="I83:I89" si="8">F83+H83</f>
        <v>0</v>
      </c>
      <c r="J83" s="186"/>
      <c r="K83" s="186"/>
    </row>
    <row r="84" spans="1:11">
      <c r="A84" s="191" t="s">
        <v>425</v>
      </c>
      <c r="B84" s="191" t="s">
        <v>426</v>
      </c>
      <c r="C84" s="191" t="s">
        <v>127</v>
      </c>
      <c r="D84" s="192">
        <v>183</v>
      </c>
      <c r="E84" s="204"/>
      <c r="F84" s="192">
        <f t="shared" si="6"/>
        <v>0</v>
      </c>
      <c r="G84" s="204"/>
      <c r="H84" s="192">
        <f t="shared" si="7"/>
        <v>0</v>
      </c>
      <c r="I84" s="192">
        <f t="shared" si="8"/>
        <v>0</v>
      </c>
      <c r="J84" s="186"/>
      <c r="K84" s="186"/>
    </row>
    <row r="85" spans="1:11">
      <c r="A85" s="191" t="s">
        <v>427</v>
      </c>
      <c r="B85" s="191" t="s">
        <v>428</v>
      </c>
      <c r="C85" s="191" t="s">
        <v>127</v>
      </c>
      <c r="D85" s="192">
        <v>213</v>
      </c>
      <c r="E85" s="204"/>
      <c r="F85" s="192">
        <f t="shared" si="6"/>
        <v>0</v>
      </c>
      <c r="G85" s="204"/>
      <c r="H85" s="192">
        <f t="shared" si="7"/>
        <v>0</v>
      </c>
      <c r="I85" s="192">
        <f t="shared" si="8"/>
        <v>0</v>
      </c>
      <c r="J85" s="186"/>
      <c r="K85" s="186"/>
    </row>
    <row r="86" spans="1:11">
      <c r="A86" s="191" t="s">
        <v>429</v>
      </c>
      <c r="B86" s="191" t="s">
        <v>430</v>
      </c>
      <c r="C86" s="191" t="s">
        <v>298</v>
      </c>
      <c r="D86" s="192">
        <v>10</v>
      </c>
      <c r="E86" s="204"/>
      <c r="F86" s="192">
        <f t="shared" si="6"/>
        <v>0</v>
      </c>
      <c r="G86" s="204"/>
      <c r="H86" s="192">
        <f t="shared" si="7"/>
        <v>0</v>
      </c>
      <c r="I86" s="192">
        <f t="shared" si="8"/>
        <v>0</v>
      </c>
      <c r="J86" s="186"/>
      <c r="K86" s="186"/>
    </row>
    <row r="87" spans="1:11">
      <c r="A87" s="191" t="s">
        <v>431</v>
      </c>
      <c r="B87" s="191" t="s">
        <v>432</v>
      </c>
      <c r="C87" s="191" t="s">
        <v>127</v>
      </c>
      <c r="D87" s="192">
        <v>26</v>
      </c>
      <c r="E87" s="204"/>
      <c r="F87" s="192">
        <f t="shared" si="6"/>
        <v>0</v>
      </c>
      <c r="G87" s="204"/>
      <c r="H87" s="192">
        <f t="shared" si="7"/>
        <v>0</v>
      </c>
      <c r="I87" s="192">
        <f t="shared" si="8"/>
        <v>0</v>
      </c>
      <c r="J87" s="186"/>
      <c r="K87" s="186"/>
    </row>
    <row r="88" spans="1:11">
      <c r="A88" s="191" t="s">
        <v>433</v>
      </c>
      <c r="B88" s="191" t="s">
        <v>434</v>
      </c>
      <c r="C88" s="191" t="s">
        <v>127</v>
      </c>
      <c r="D88" s="192">
        <v>6</v>
      </c>
      <c r="E88" s="204"/>
      <c r="F88" s="192">
        <f t="shared" si="6"/>
        <v>0</v>
      </c>
      <c r="G88" s="204"/>
      <c r="H88" s="192">
        <f t="shared" si="7"/>
        <v>0</v>
      </c>
      <c r="I88" s="192">
        <f t="shared" si="8"/>
        <v>0</v>
      </c>
      <c r="J88" s="186"/>
      <c r="K88" s="186"/>
    </row>
    <row r="89" spans="1:11">
      <c r="A89" s="191" t="s">
        <v>435</v>
      </c>
      <c r="B89" s="191" t="s">
        <v>436</v>
      </c>
      <c r="C89" s="191" t="s">
        <v>298</v>
      </c>
      <c r="D89" s="192">
        <v>21</v>
      </c>
      <c r="E89" s="204"/>
      <c r="F89" s="192">
        <f t="shared" si="6"/>
        <v>0</v>
      </c>
      <c r="G89" s="204"/>
      <c r="H89" s="192">
        <f t="shared" si="7"/>
        <v>0</v>
      </c>
      <c r="I89" s="192">
        <f t="shared" si="8"/>
        <v>0</v>
      </c>
      <c r="J89" s="186"/>
      <c r="K89" s="186"/>
    </row>
    <row r="90" spans="1:11">
      <c r="A90" s="200" t="s">
        <v>188</v>
      </c>
      <c r="B90" s="200" t="s">
        <v>437</v>
      </c>
      <c r="C90" s="200" t="s">
        <v>188</v>
      </c>
      <c r="D90" s="201"/>
      <c r="E90" s="202"/>
      <c r="F90" s="201"/>
      <c r="G90" s="202"/>
      <c r="H90" s="201"/>
      <c r="I90" s="201"/>
      <c r="J90" s="186"/>
      <c r="K90" s="186"/>
    </row>
    <row r="91" spans="1:11">
      <c r="A91" s="191" t="s">
        <v>438</v>
      </c>
      <c r="B91" s="191" t="s">
        <v>439</v>
      </c>
      <c r="C91" s="191" t="s">
        <v>298</v>
      </c>
      <c r="D91" s="192">
        <v>3</v>
      </c>
      <c r="E91" s="204"/>
      <c r="F91" s="192">
        <f>D91*E91</f>
        <v>0</v>
      </c>
      <c r="G91" s="204"/>
      <c r="H91" s="192">
        <f>D91*G91</f>
        <v>0</v>
      </c>
      <c r="I91" s="192">
        <f>F91+H91</f>
        <v>0</v>
      </c>
      <c r="J91" s="186"/>
      <c r="K91" s="186"/>
    </row>
    <row r="92" spans="1:11">
      <c r="A92" s="191" t="s">
        <v>440</v>
      </c>
      <c r="B92" s="191" t="s">
        <v>441</v>
      </c>
      <c r="C92" s="191" t="s">
        <v>298</v>
      </c>
      <c r="D92" s="192">
        <v>4</v>
      </c>
      <c r="E92" s="204"/>
      <c r="F92" s="192">
        <f>D92*E92</f>
        <v>0</v>
      </c>
      <c r="G92" s="204"/>
      <c r="H92" s="192">
        <f>D92*G92</f>
        <v>0</v>
      </c>
      <c r="I92" s="192">
        <f>F92+H92</f>
        <v>0</v>
      </c>
      <c r="J92" s="186"/>
      <c r="K92" s="186"/>
    </row>
    <row r="93" spans="1:11">
      <c r="A93" s="191" t="s">
        <v>442</v>
      </c>
      <c r="B93" s="191" t="s">
        <v>443</v>
      </c>
      <c r="C93" s="191" t="s">
        <v>298</v>
      </c>
      <c r="D93" s="192">
        <v>1</v>
      </c>
      <c r="E93" s="204"/>
      <c r="F93" s="192">
        <f>D93*E93</f>
        <v>0</v>
      </c>
      <c r="G93" s="204"/>
      <c r="H93" s="192">
        <f>D93*G93</f>
        <v>0</v>
      </c>
      <c r="I93" s="192">
        <f>F93+H93</f>
        <v>0</v>
      </c>
      <c r="J93" s="186"/>
      <c r="K93" s="186"/>
    </row>
    <row r="94" spans="1:11">
      <c r="A94" s="200" t="s">
        <v>188</v>
      </c>
      <c r="B94" s="200" t="s">
        <v>444</v>
      </c>
      <c r="C94" s="200" t="s">
        <v>188</v>
      </c>
      <c r="D94" s="201"/>
      <c r="E94" s="202"/>
      <c r="F94" s="201"/>
      <c r="G94" s="202"/>
      <c r="H94" s="201"/>
      <c r="I94" s="201"/>
      <c r="J94" s="186"/>
      <c r="K94" s="186"/>
    </row>
    <row r="95" spans="1:11">
      <c r="A95" s="191" t="s">
        <v>445</v>
      </c>
      <c r="B95" s="191" t="s">
        <v>446</v>
      </c>
      <c r="C95" s="191" t="s">
        <v>298</v>
      </c>
      <c r="D95" s="192">
        <v>1</v>
      </c>
      <c r="E95" s="204"/>
      <c r="F95" s="192">
        <f>D95*E95</f>
        <v>0</v>
      </c>
      <c r="G95" s="204"/>
      <c r="H95" s="192">
        <f>D95*G95</f>
        <v>0</v>
      </c>
      <c r="I95" s="192">
        <f>F95+H95</f>
        <v>0</v>
      </c>
      <c r="J95" s="186"/>
      <c r="K95" s="186"/>
    </row>
    <row r="96" spans="1:11">
      <c r="A96" s="191" t="s">
        <v>447</v>
      </c>
      <c r="B96" s="191" t="s">
        <v>448</v>
      </c>
      <c r="C96" s="191" t="s">
        <v>298</v>
      </c>
      <c r="D96" s="192">
        <v>3</v>
      </c>
      <c r="E96" s="204"/>
      <c r="F96" s="192">
        <f>D96*E96</f>
        <v>0</v>
      </c>
      <c r="G96" s="204"/>
      <c r="H96" s="192">
        <f>D96*G96</f>
        <v>0</v>
      </c>
      <c r="I96" s="192">
        <f>F96+H96</f>
        <v>0</v>
      </c>
      <c r="J96" s="186"/>
      <c r="K96" s="186"/>
    </row>
    <row r="97" spans="1:11">
      <c r="A97" s="200" t="s">
        <v>188</v>
      </c>
      <c r="B97" s="200" t="s">
        <v>449</v>
      </c>
      <c r="C97" s="200" t="s">
        <v>188</v>
      </c>
      <c r="D97" s="201"/>
      <c r="E97" s="202"/>
      <c r="F97" s="201"/>
      <c r="G97" s="202"/>
      <c r="H97" s="201"/>
      <c r="I97" s="201"/>
      <c r="J97" s="186"/>
      <c r="K97" s="186"/>
    </row>
    <row r="98" spans="1:11">
      <c r="A98" s="191" t="s">
        <v>450</v>
      </c>
      <c r="B98" s="191" t="s">
        <v>451</v>
      </c>
      <c r="C98" s="191" t="s">
        <v>452</v>
      </c>
      <c r="D98" s="192">
        <v>8</v>
      </c>
      <c r="E98" s="204"/>
      <c r="F98" s="192">
        <f>D98*E98</f>
        <v>0</v>
      </c>
      <c r="G98" s="204"/>
      <c r="H98" s="192">
        <f>D98*G98</f>
        <v>0</v>
      </c>
      <c r="I98" s="192">
        <f>F98+H98</f>
        <v>0</v>
      </c>
      <c r="J98" s="186"/>
      <c r="K98" s="186"/>
    </row>
    <row r="99" spans="1:11">
      <c r="A99" s="200" t="s">
        <v>188</v>
      </c>
      <c r="B99" s="200" t="s">
        <v>453</v>
      </c>
      <c r="C99" s="200" t="s">
        <v>188</v>
      </c>
      <c r="D99" s="201"/>
      <c r="E99" s="202"/>
      <c r="F99" s="201"/>
      <c r="G99" s="202"/>
      <c r="H99" s="201"/>
      <c r="I99" s="201"/>
      <c r="J99" s="186"/>
      <c r="K99" s="186"/>
    </row>
    <row r="100" spans="1:11">
      <c r="A100" s="191" t="s">
        <v>454</v>
      </c>
      <c r="B100" s="191" t="s">
        <v>455</v>
      </c>
      <c r="C100" s="191" t="s">
        <v>452</v>
      </c>
      <c r="D100" s="192">
        <v>1</v>
      </c>
      <c r="E100" s="204"/>
      <c r="F100" s="192">
        <f>D100*E100</f>
        <v>0</v>
      </c>
      <c r="G100" s="204"/>
      <c r="H100" s="192">
        <f>D100*G100</f>
        <v>0</v>
      </c>
      <c r="I100" s="192">
        <f>F100+H100</f>
        <v>0</v>
      </c>
      <c r="J100" s="186"/>
      <c r="K100" s="186"/>
    </row>
    <row r="101" spans="1:11">
      <c r="A101" s="191" t="s">
        <v>456</v>
      </c>
      <c r="B101" s="191" t="s">
        <v>457</v>
      </c>
      <c r="C101" s="191" t="s">
        <v>452</v>
      </c>
      <c r="D101" s="192">
        <v>10</v>
      </c>
      <c r="E101" s="204"/>
      <c r="F101" s="192">
        <f>D101*E101</f>
        <v>0</v>
      </c>
      <c r="G101" s="204"/>
      <c r="H101" s="192">
        <f>D101*G101</f>
        <v>0</v>
      </c>
      <c r="I101" s="192">
        <f>F101+H101</f>
        <v>0</v>
      </c>
      <c r="J101" s="186"/>
      <c r="K101" s="186"/>
    </row>
    <row r="102" spans="1:11">
      <c r="A102" s="200" t="s">
        <v>188</v>
      </c>
      <c r="B102" s="200" t="s">
        <v>458</v>
      </c>
      <c r="C102" s="200" t="s">
        <v>188</v>
      </c>
      <c r="D102" s="201"/>
      <c r="E102" s="202"/>
      <c r="F102" s="201"/>
      <c r="G102" s="202"/>
      <c r="H102" s="201"/>
      <c r="I102" s="201"/>
      <c r="J102" s="186"/>
      <c r="K102" s="186"/>
    </row>
    <row r="103" spans="1:11">
      <c r="A103" s="191" t="s">
        <v>459</v>
      </c>
      <c r="B103" s="191" t="s">
        <v>460</v>
      </c>
      <c r="C103" s="191" t="s">
        <v>127</v>
      </c>
      <c r="D103" s="192">
        <v>560</v>
      </c>
      <c r="E103" s="204"/>
      <c r="F103" s="192">
        <f>D103*E103</f>
        <v>0</v>
      </c>
      <c r="G103" s="204"/>
      <c r="H103" s="192">
        <f>D103*G103</f>
        <v>0</v>
      </c>
      <c r="I103" s="192">
        <f>F103+H103</f>
        <v>0</v>
      </c>
      <c r="J103" s="186"/>
      <c r="K103" s="186"/>
    </row>
    <row r="104" spans="1:11">
      <c r="A104" s="191" t="s">
        <v>461</v>
      </c>
      <c r="B104" s="191" t="s">
        <v>462</v>
      </c>
      <c r="C104" s="191" t="s">
        <v>298</v>
      </c>
      <c r="D104" s="192">
        <v>8</v>
      </c>
      <c r="E104" s="204"/>
      <c r="F104" s="192">
        <f>D104*E104</f>
        <v>0</v>
      </c>
      <c r="G104" s="204"/>
      <c r="H104" s="192">
        <f>D104*G104</f>
        <v>0</v>
      </c>
      <c r="I104" s="192">
        <f>F104+H104</f>
        <v>0</v>
      </c>
      <c r="J104" s="186"/>
      <c r="K104" s="186"/>
    </row>
    <row r="105" spans="1:11">
      <c r="A105" s="191" t="s">
        <v>463</v>
      </c>
      <c r="B105" s="191" t="s">
        <v>464</v>
      </c>
      <c r="C105" s="191" t="s">
        <v>298</v>
      </c>
      <c r="D105" s="192">
        <v>10</v>
      </c>
      <c r="E105" s="204"/>
      <c r="F105" s="192">
        <f>D105*E105</f>
        <v>0</v>
      </c>
      <c r="G105" s="204"/>
      <c r="H105" s="192">
        <f>D105*G105</f>
        <v>0</v>
      </c>
      <c r="I105" s="192">
        <f>F105+H105</f>
        <v>0</v>
      </c>
      <c r="J105" s="186"/>
      <c r="K105" s="186"/>
    </row>
    <row r="106" spans="1:11">
      <c r="A106" s="191" t="s">
        <v>465</v>
      </c>
      <c r="B106" s="191" t="s">
        <v>466</v>
      </c>
      <c r="C106" s="191" t="s">
        <v>298</v>
      </c>
      <c r="D106" s="192">
        <v>40</v>
      </c>
      <c r="E106" s="204"/>
      <c r="F106" s="192">
        <f>D106*E106</f>
        <v>0</v>
      </c>
      <c r="G106" s="204"/>
      <c r="H106" s="192">
        <f>D106*G106</f>
        <v>0</v>
      </c>
      <c r="I106" s="192">
        <f>F106+H106</f>
        <v>0</v>
      </c>
      <c r="J106" s="186"/>
      <c r="K106" s="186"/>
    </row>
    <row r="107" spans="1:11">
      <c r="A107" s="200" t="s">
        <v>188</v>
      </c>
      <c r="B107" s="200" t="s">
        <v>467</v>
      </c>
      <c r="C107" s="200" t="s">
        <v>188</v>
      </c>
      <c r="D107" s="201"/>
      <c r="E107" s="202"/>
      <c r="F107" s="201"/>
      <c r="G107" s="202"/>
      <c r="H107" s="201"/>
      <c r="I107" s="201"/>
      <c r="J107" s="186"/>
      <c r="K107" s="186"/>
    </row>
    <row r="108" spans="1:11">
      <c r="A108" s="191" t="s">
        <v>468</v>
      </c>
      <c r="B108" s="191" t="s">
        <v>469</v>
      </c>
      <c r="C108" s="191" t="s">
        <v>127</v>
      </c>
      <c r="D108" s="192">
        <v>178</v>
      </c>
      <c r="E108" s="204"/>
      <c r="F108" s="192">
        <f>D108*E108</f>
        <v>0</v>
      </c>
      <c r="G108" s="204"/>
      <c r="H108" s="192">
        <f>D108*G108</f>
        <v>0</v>
      </c>
      <c r="I108" s="192">
        <f>F108+H108</f>
        <v>0</v>
      </c>
      <c r="J108" s="186"/>
      <c r="K108" s="186"/>
    </row>
    <row r="109" spans="1:11">
      <c r="A109" s="200" t="s">
        <v>188</v>
      </c>
      <c r="B109" s="200" t="s">
        <v>470</v>
      </c>
      <c r="C109" s="200" t="s">
        <v>188</v>
      </c>
      <c r="D109" s="201"/>
      <c r="E109" s="202"/>
      <c r="F109" s="201"/>
      <c r="G109" s="202"/>
      <c r="H109" s="201"/>
      <c r="I109" s="201"/>
      <c r="J109" s="186"/>
      <c r="K109" s="186"/>
    </row>
    <row r="110" spans="1:11">
      <c r="A110" s="191" t="s">
        <v>471</v>
      </c>
      <c r="B110" s="191" t="s">
        <v>472</v>
      </c>
      <c r="C110" s="191" t="s">
        <v>298</v>
      </c>
      <c r="D110" s="192">
        <v>9</v>
      </c>
      <c r="E110" s="204"/>
      <c r="F110" s="192">
        <f>D110*E110</f>
        <v>0</v>
      </c>
      <c r="G110" s="204"/>
      <c r="H110" s="192">
        <f>D110*G110</f>
        <v>0</v>
      </c>
      <c r="I110" s="192">
        <f>F110+H110</f>
        <v>0</v>
      </c>
      <c r="J110" s="186"/>
      <c r="K110" s="186"/>
    </row>
    <row r="111" spans="1:11">
      <c r="A111" s="200" t="s">
        <v>188</v>
      </c>
      <c r="B111" s="200" t="s">
        <v>473</v>
      </c>
      <c r="C111" s="200" t="s">
        <v>188</v>
      </c>
      <c r="D111" s="201"/>
      <c r="E111" s="202"/>
      <c r="F111" s="201"/>
      <c r="G111" s="202"/>
      <c r="H111" s="201"/>
      <c r="I111" s="201"/>
      <c r="J111" s="186"/>
      <c r="K111" s="186"/>
    </row>
    <row r="112" spans="1:11">
      <c r="A112" s="191" t="s">
        <v>474</v>
      </c>
      <c r="B112" s="191" t="s">
        <v>475</v>
      </c>
      <c r="C112" s="191" t="s">
        <v>298</v>
      </c>
      <c r="D112" s="192">
        <v>2</v>
      </c>
      <c r="E112" s="204"/>
      <c r="F112" s="192">
        <f>D112*E112</f>
        <v>0</v>
      </c>
      <c r="G112" s="204"/>
      <c r="H112" s="192">
        <f>D112*G112</f>
        <v>0</v>
      </c>
      <c r="I112" s="192">
        <f>F112+H112</f>
        <v>0</v>
      </c>
      <c r="J112" s="186"/>
      <c r="K112" s="186"/>
    </row>
    <row r="113" spans="1:11">
      <c r="A113" s="191" t="s">
        <v>476</v>
      </c>
      <c r="B113" s="191" t="s">
        <v>477</v>
      </c>
      <c r="C113" s="191" t="s">
        <v>298</v>
      </c>
      <c r="D113" s="192">
        <v>12</v>
      </c>
      <c r="E113" s="204"/>
      <c r="F113" s="192">
        <f>D113*E113</f>
        <v>0</v>
      </c>
      <c r="G113" s="204"/>
      <c r="H113" s="192">
        <f>D113*G113</f>
        <v>0</v>
      </c>
      <c r="I113" s="192">
        <f>F113+H113</f>
        <v>0</v>
      </c>
      <c r="J113" s="186"/>
      <c r="K113" s="186"/>
    </row>
    <row r="114" spans="1:11">
      <c r="A114" s="191" t="s">
        <v>478</v>
      </c>
      <c r="B114" s="191" t="s">
        <v>479</v>
      </c>
      <c r="C114" s="191" t="s">
        <v>298</v>
      </c>
      <c r="D114" s="192">
        <v>1</v>
      </c>
      <c r="E114" s="204"/>
      <c r="F114" s="192">
        <f>D114*E114</f>
        <v>0</v>
      </c>
      <c r="G114" s="204"/>
      <c r="H114" s="192">
        <f>D114*G114</f>
        <v>0</v>
      </c>
      <c r="I114" s="192">
        <f>F114+H114</f>
        <v>0</v>
      </c>
      <c r="J114" s="186"/>
      <c r="K114" s="186"/>
    </row>
    <row r="115" spans="1:11">
      <c r="A115" s="200" t="s">
        <v>188</v>
      </c>
      <c r="B115" s="200" t="s">
        <v>480</v>
      </c>
      <c r="C115" s="200" t="s">
        <v>188</v>
      </c>
      <c r="D115" s="201"/>
      <c r="E115" s="202"/>
      <c r="F115" s="201"/>
      <c r="G115" s="202"/>
      <c r="H115" s="201"/>
      <c r="I115" s="201"/>
      <c r="J115" s="186"/>
      <c r="K115" s="186"/>
    </row>
    <row r="116" spans="1:11">
      <c r="A116" s="191" t="s">
        <v>481</v>
      </c>
      <c r="B116" s="191" t="s">
        <v>482</v>
      </c>
      <c r="C116" s="191" t="s">
        <v>127</v>
      </c>
      <c r="D116" s="192">
        <v>9</v>
      </c>
      <c r="E116" s="204"/>
      <c r="F116" s="192">
        <f>D116*E116</f>
        <v>0</v>
      </c>
      <c r="G116" s="204"/>
      <c r="H116" s="192">
        <f>D116*G116</f>
        <v>0</v>
      </c>
      <c r="I116" s="192">
        <f>F116+H116</f>
        <v>0</v>
      </c>
      <c r="J116" s="186"/>
      <c r="K116" s="186"/>
    </row>
    <row r="117" spans="1:11">
      <c r="A117" s="191" t="s">
        <v>483</v>
      </c>
      <c r="B117" s="191" t="s">
        <v>484</v>
      </c>
      <c r="C117" s="191" t="s">
        <v>298</v>
      </c>
      <c r="D117" s="192">
        <v>18</v>
      </c>
      <c r="E117" s="204"/>
      <c r="F117" s="192">
        <f>D117*E117</f>
        <v>0</v>
      </c>
      <c r="G117" s="204"/>
      <c r="H117" s="192">
        <f>D117*G117</f>
        <v>0</v>
      </c>
      <c r="I117" s="192">
        <f>F117+H117</f>
        <v>0</v>
      </c>
      <c r="J117" s="186"/>
      <c r="K117" s="186"/>
    </row>
    <row r="118" spans="1:11">
      <c r="A118" s="191" t="s">
        <v>485</v>
      </c>
      <c r="B118" s="191" t="s">
        <v>486</v>
      </c>
      <c r="C118" s="191" t="s">
        <v>298</v>
      </c>
      <c r="D118" s="192">
        <v>24</v>
      </c>
      <c r="E118" s="204"/>
      <c r="F118" s="192">
        <f>D118*E118</f>
        <v>0</v>
      </c>
      <c r="G118" s="204"/>
      <c r="H118" s="192">
        <f>D118*G118</f>
        <v>0</v>
      </c>
      <c r="I118" s="192">
        <f>F118+H118</f>
        <v>0</v>
      </c>
      <c r="J118" s="186"/>
      <c r="K118" s="186"/>
    </row>
    <row r="119" spans="1:11">
      <c r="A119" s="189" t="s">
        <v>188</v>
      </c>
      <c r="B119" s="189" t="s">
        <v>487</v>
      </c>
      <c r="C119" s="189" t="s">
        <v>188</v>
      </c>
      <c r="D119" s="190"/>
      <c r="E119" s="209"/>
      <c r="F119" s="190">
        <f>SUM(F52:F118)</f>
        <v>0</v>
      </c>
      <c r="G119" s="209"/>
      <c r="H119" s="190">
        <f>SUM(H52:H118)</f>
        <v>0</v>
      </c>
      <c r="I119" s="190">
        <f>SUM(I52:I118)</f>
        <v>0</v>
      </c>
      <c r="J119" s="186"/>
      <c r="K119" s="186"/>
    </row>
    <row r="120" spans="1:11">
      <c r="A120" s="191" t="s">
        <v>188</v>
      </c>
      <c r="B120" s="191" t="s">
        <v>188</v>
      </c>
      <c r="C120" s="191" t="s">
        <v>188</v>
      </c>
      <c r="D120" s="192"/>
      <c r="E120" s="208"/>
      <c r="F120" s="192"/>
      <c r="G120" s="208"/>
      <c r="H120" s="192"/>
      <c r="I120" s="192"/>
      <c r="J120" s="186"/>
      <c r="K120" s="186"/>
    </row>
    <row r="121" spans="1:11">
      <c r="A121" s="189" t="s">
        <v>188</v>
      </c>
      <c r="B121" s="189" t="s">
        <v>488</v>
      </c>
      <c r="C121" s="189" t="s">
        <v>188</v>
      </c>
      <c r="D121" s="190"/>
      <c r="E121" s="209"/>
      <c r="F121" s="190"/>
      <c r="G121" s="209"/>
      <c r="H121" s="190"/>
      <c r="I121" s="190"/>
      <c r="J121" s="186"/>
      <c r="K121" s="186"/>
    </row>
    <row r="122" spans="1:11">
      <c r="A122" s="200" t="s">
        <v>188</v>
      </c>
      <c r="B122" s="200" t="s">
        <v>489</v>
      </c>
      <c r="C122" s="200" t="s">
        <v>188</v>
      </c>
      <c r="D122" s="201"/>
      <c r="E122" s="202"/>
      <c r="F122" s="201"/>
      <c r="G122" s="202"/>
      <c r="H122" s="201"/>
      <c r="I122" s="201"/>
      <c r="J122" s="186"/>
      <c r="K122" s="186"/>
    </row>
    <row r="123" spans="1:11">
      <c r="A123" s="191" t="s">
        <v>490</v>
      </c>
      <c r="B123" s="191" t="s">
        <v>491</v>
      </c>
      <c r="C123" s="191" t="s">
        <v>127</v>
      </c>
      <c r="D123" s="192">
        <v>390</v>
      </c>
      <c r="E123" s="204"/>
      <c r="F123" s="192">
        <f t="shared" ref="F123:F130" si="9">D123*E123</f>
        <v>0</v>
      </c>
      <c r="G123" s="204"/>
      <c r="H123" s="192">
        <f t="shared" ref="H123:H130" si="10">D123*G123</f>
        <v>0</v>
      </c>
      <c r="I123" s="192">
        <f t="shared" ref="I123:I130" si="11">F123+H123</f>
        <v>0</v>
      </c>
      <c r="J123" s="186"/>
      <c r="K123" s="186"/>
    </row>
    <row r="124" spans="1:11">
      <c r="A124" s="191" t="s">
        <v>492</v>
      </c>
      <c r="B124" s="191" t="s">
        <v>493</v>
      </c>
      <c r="C124" s="191" t="s">
        <v>298</v>
      </c>
      <c r="D124" s="192">
        <v>2</v>
      </c>
      <c r="E124" s="204"/>
      <c r="F124" s="192">
        <f t="shared" si="9"/>
        <v>0</v>
      </c>
      <c r="G124" s="204"/>
      <c r="H124" s="192">
        <f t="shared" si="10"/>
        <v>0</v>
      </c>
      <c r="I124" s="192">
        <f t="shared" si="11"/>
        <v>0</v>
      </c>
      <c r="J124" s="186"/>
      <c r="K124" s="186"/>
    </row>
    <row r="125" spans="1:11">
      <c r="A125" s="191" t="s">
        <v>494</v>
      </c>
      <c r="B125" s="191" t="s">
        <v>495</v>
      </c>
      <c r="C125" s="191" t="s">
        <v>298</v>
      </c>
      <c r="D125" s="192">
        <v>4</v>
      </c>
      <c r="E125" s="204"/>
      <c r="F125" s="192">
        <f t="shared" si="9"/>
        <v>0</v>
      </c>
      <c r="G125" s="204"/>
      <c r="H125" s="192">
        <f t="shared" si="10"/>
        <v>0</v>
      </c>
      <c r="I125" s="192">
        <f t="shared" si="11"/>
        <v>0</v>
      </c>
      <c r="J125" s="186"/>
      <c r="K125" s="186"/>
    </row>
    <row r="126" spans="1:11">
      <c r="A126" s="191" t="s">
        <v>52</v>
      </c>
      <c r="B126" s="191" t="s">
        <v>496</v>
      </c>
      <c r="C126" s="191" t="s">
        <v>298</v>
      </c>
      <c r="D126" s="192">
        <v>2</v>
      </c>
      <c r="E126" s="204"/>
      <c r="F126" s="192">
        <f t="shared" si="9"/>
        <v>0</v>
      </c>
      <c r="G126" s="204"/>
      <c r="H126" s="192">
        <f t="shared" si="10"/>
        <v>0</v>
      </c>
      <c r="I126" s="192">
        <f t="shared" si="11"/>
        <v>0</v>
      </c>
      <c r="J126" s="186"/>
      <c r="K126" s="186"/>
    </row>
    <row r="127" spans="1:11">
      <c r="A127" s="191" t="s">
        <v>497</v>
      </c>
      <c r="B127" s="191" t="s">
        <v>498</v>
      </c>
      <c r="C127" s="191" t="s">
        <v>298</v>
      </c>
      <c r="D127" s="192">
        <v>2</v>
      </c>
      <c r="E127" s="204"/>
      <c r="F127" s="192">
        <f t="shared" si="9"/>
        <v>0</v>
      </c>
      <c r="G127" s="204"/>
      <c r="H127" s="192">
        <f t="shared" si="10"/>
        <v>0</v>
      </c>
      <c r="I127" s="192">
        <f t="shared" si="11"/>
        <v>0</v>
      </c>
      <c r="J127" s="186"/>
      <c r="K127" s="186"/>
    </row>
    <row r="128" spans="1:11">
      <c r="A128" s="191" t="s">
        <v>499</v>
      </c>
      <c r="B128" s="191" t="s">
        <v>500</v>
      </c>
      <c r="C128" s="191" t="s">
        <v>298</v>
      </c>
      <c r="D128" s="192">
        <v>1</v>
      </c>
      <c r="E128" s="204"/>
      <c r="F128" s="192">
        <f t="shared" si="9"/>
        <v>0</v>
      </c>
      <c r="G128" s="204"/>
      <c r="H128" s="192">
        <f t="shared" si="10"/>
        <v>0</v>
      </c>
      <c r="I128" s="192">
        <f t="shared" si="11"/>
        <v>0</v>
      </c>
      <c r="J128" s="186"/>
      <c r="K128" s="186"/>
    </row>
    <row r="129" spans="1:11">
      <c r="A129" s="191" t="s">
        <v>501</v>
      </c>
      <c r="B129" s="191" t="s">
        <v>502</v>
      </c>
      <c r="C129" s="191" t="s">
        <v>298</v>
      </c>
      <c r="D129" s="192">
        <v>1</v>
      </c>
      <c r="E129" s="204"/>
      <c r="F129" s="192">
        <f t="shared" si="9"/>
        <v>0</v>
      </c>
      <c r="G129" s="204"/>
      <c r="H129" s="192">
        <f t="shared" si="10"/>
        <v>0</v>
      </c>
      <c r="I129" s="192">
        <f t="shared" si="11"/>
        <v>0</v>
      </c>
      <c r="J129" s="186"/>
      <c r="K129" s="186"/>
    </row>
    <row r="130" spans="1:11">
      <c r="A130" s="191" t="s">
        <v>503</v>
      </c>
      <c r="B130" s="191" t="s">
        <v>504</v>
      </c>
      <c r="C130" s="191" t="s">
        <v>298</v>
      </c>
      <c r="D130" s="192">
        <v>2</v>
      </c>
      <c r="E130" s="204"/>
      <c r="F130" s="192">
        <f t="shared" si="9"/>
        <v>0</v>
      </c>
      <c r="G130" s="204"/>
      <c r="H130" s="192">
        <f t="shared" si="10"/>
        <v>0</v>
      </c>
      <c r="I130" s="192">
        <f t="shared" si="11"/>
        <v>0</v>
      </c>
      <c r="J130" s="186"/>
      <c r="K130" s="186"/>
    </row>
    <row r="131" spans="1:11">
      <c r="A131" s="200" t="s">
        <v>188</v>
      </c>
      <c r="B131" s="200" t="s">
        <v>505</v>
      </c>
      <c r="C131" s="200" t="s">
        <v>188</v>
      </c>
      <c r="D131" s="201"/>
      <c r="E131" s="202"/>
      <c r="F131" s="201"/>
      <c r="G131" s="202"/>
      <c r="H131" s="201"/>
      <c r="I131" s="201"/>
      <c r="J131" s="186"/>
      <c r="K131" s="186"/>
    </row>
    <row r="132" spans="1:11">
      <c r="A132" s="191" t="s">
        <v>506</v>
      </c>
      <c r="B132" s="191" t="s">
        <v>507</v>
      </c>
      <c r="C132" s="191" t="s">
        <v>127</v>
      </c>
      <c r="D132" s="192">
        <v>10</v>
      </c>
      <c r="E132" s="204"/>
      <c r="F132" s="192">
        <f>D132*E132</f>
        <v>0</v>
      </c>
      <c r="G132" s="204"/>
      <c r="H132" s="192">
        <f>D132*G132</f>
        <v>0</v>
      </c>
      <c r="I132" s="192">
        <f>F132+H132</f>
        <v>0</v>
      </c>
      <c r="J132" s="186"/>
      <c r="K132" s="186"/>
    </row>
    <row r="133" spans="1:11">
      <c r="A133" s="191" t="s">
        <v>508</v>
      </c>
      <c r="B133" s="191" t="s">
        <v>509</v>
      </c>
      <c r="C133" s="191" t="s">
        <v>127</v>
      </c>
      <c r="D133" s="192">
        <v>10</v>
      </c>
      <c r="E133" s="204"/>
      <c r="F133" s="192">
        <f>D133*E133</f>
        <v>0</v>
      </c>
      <c r="G133" s="204"/>
      <c r="H133" s="192">
        <f>D133*G133</f>
        <v>0</v>
      </c>
      <c r="I133" s="192">
        <f>F133+H133</f>
        <v>0</v>
      </c>
      <c r="J133" s="186"/>
      <c r="K133" s="186"/>
    </row>
    <row r="134" spans="1:11">
      <c r="A134" s="200" t="s">
        <v>188</v>
      </c>
      <c r="B134" s="200" t="s">
        <v>510</v>
      </c>
      <c r="C134" s="200" t="s">
        <v>188</v>
      </c>
      <c r="D134" s="201"/>
      <c r="E134" s="202"/>
      <c r="F134" s="201"/>
      <c r="G134" s="202"/>
      <c r="H134" s="201"/>
      <c r="I134" s="201"/>
      <c r="J134" s="186"/>
      <c r="K134" s="186"/>
    </row>
    <row r="135" spans="1:11">
      <c r="A135" s="191" t="s">
        <v>511</v>
      </c>
      <c r="B135" s="191" t="s">
        <v>512</v>
      </c>
      <c r="C135" s="191" t="s">
        <v>298</v>
      </c>
      <c r="D135" s="192">
        <v>16</v>
      </c>
      <c r="E135" s="204"/>
      <c r="F135" s="192">
        <f>D135*E135</f>
        <v>0</v>
      </c>
      <c r="G135" s="204"/>
      <c r="H135" s="192">
        <f>D135*G135</f>
        <v>0</v>
      </c>
      <c r="I135" s="192">
        <f>F135+H135</f>
        <v>0</v>
      </c>
      <c r="J135" s="186"/>
      <c r="K135" s="186"/>
    </row>
    <row r="136" spans="1:11">
      <c r="A136" s="191" t="s">
        <v>54</v>
      </c>
      <c r="B136" s="191" t="s">
        <v>513</v>
      </c>
      <c r="C136" s="191" t="s">
        <v>298</v>
      </c>
      <c r="D136" s="192">
        <v>20</v>
      </c>
      <c r="E136" s="204"/>
      <c r="F136" s="192">
        <f>D136*E136</f>
        <v>0</v>
      </c>
      <c r="G136" s="204"/>
      <c r="H136" s="192">
        <f>D136*G136</f>
        <v>0</v>
      </c>
      <c r="I136" s="192">
        <f>F136+H136</f>
        <v>0</v>
      </c>
      <c r="J136" s="186"/>
      <c r="K136" s="186"/>
    </row>
    <row r="137" spans="1:11">
      <c r="A137" s="191" t="s">
        <v>514</v>
      </c>
      <c r="B137" s="191" t="s">
        <v>515</v>
      </c>
      <c r="C137" s="191" t="s">
        <v>127</v>
      </c>
      <c r="D137" s="192">
        <v>10</v>
      </c>
      <c r="E137" s="204"/>
      <c r="F137" s="192">
        <f>D137*E137</f>
        <v>0</v>
      </c>
      <c r="G137" s="204"/>
      <c r="H137" s="192">
        <f>D137*G137</f>
        <v>0</v>
      </c>
      <c r="I137" s="192">
        <f>F137+H137</f>
        <v>0</v>
      </c>
      <c r="J137" s="186"/>
      <c r="K137" s="186"/>
    </row>
    <row r="138" spans="1:11">
      <c r="A138" s="191" t="s">
        <v>516</v>
      </c>
      <c r="B138" s="191" t="s">
        <v>517</v>
      </c>
      <c r="C138" s="191" t="s">
        <v>298</v>
      </c>
      <c r="D138" s="192">
        <v>6</v>
      </c>
      <c r="E138" s="204"/>
      <c r="F138" s="192">
        <f>D138*E138</f>
        <v>0</v>
      </c>
      <c r="G138" s="204"/>
      <c r="H138" s="192">
        <f>D138*G138</f>
        <v>0</v>
      </c>
      <c r="I138" s="192">
        <f>F138+H138</f>
        <v>0</v>
      </c>
      <c r="J138" s="186"/>
      <c r="K138" s="186"/>
    </row>
    <row r="139" spans="1:11">
      <c r="A139" s="191" t="s">
        <v>518</v>
      </c>
      <c r="B139" s="191" t="s">
        <v>519</v>
      </c>
      <c r="C139" s="191" t="s">
        <v>298</v>
      </c>
      <c r="D139" s="192">
        <v>2</v>
      </c>
      <c r="E139" s="204"/>
      <c r="F139" s="192">
        <f>D139*E139</f>
        <v>0</v>
      </c>
      <c r="G139" s="204"/>
      <c r="H139" s="192">
        <f>D139*G139</f>
        <v>0</v>
      </c>
      <c r="I139" s="192">
        <f>F139+H139</f>
        <v>0</v>
      </c>
      <c r="J139" s="186"/>
      <c r="K139" s="186"/>
    </row>
    <row r="140" spans="1:11">
      <c r="A140" s="200" t="s">
        <v>188</v>
      </c>
      <c r="B140" s="200" t="s">
        <v>520</v>
      </c>
      <c r="C140" s="200" t="s">
        <v>188</v>
      </c>
      <c r="D140" s="201"/>
      <c r="E140" s="202"/>
      <c r="F140" s="201"/>
      <c r="G140" s="202"/>
      <c r="H140" s="201"/>
      <c r="I140" s="201"/>
      <c r="J140" s="186"/>
      <c r="K140" s="186"/>
    </row>
    <row r="141" spans="1:11">
      <c r="A141" s="191" t="s">
        <v>521</v>
      </c>
      <c r="B141" s="191" t="s">
        <v>522</v>
      </c>
      <c r="C141" s="191" t="s">
        <v>298</v>
      </c>
      <c r="D141" s="192">
        <v>1</v>
      </c>
      <c r="E141" s="204"/>
      <c r="F141" s="192">
        <f t="shared" ref="F141:F147" si="12">D141*E141</f>
        <v>0</v>
      </c>
      <c r="G141" s="204"/>
      <c r="H141" s="192">
        <f t="shared" ref="H141:H147" si="13">D141*G141</f>
        <v>0</v>
      </c>
      <c r="I141" s="192">
        <f t="shared" ref="I141:I147" si="14">F141+H141</f>
        <v>0</v>
      </c>
      <c r="J141" s="186"/>
      <c r="K141" s="186"/>
    </row>
    <row r="142" spans="1:11">
      <c r="A142" s="191" t="s">
        <v>523</v>
      </c>
      <c r="B142" s="191" t="s">
        <v>524</v>
      </c>
      <c r="C142" s="191" t="s">
        <v>298</v>
      </c>
      <c r="D142" s="192">
        <v>4</v>
      </c>
      <c r="E142" s="204"/>
      <c r="F142" s="192">
        <f t="shared" si="12"/>
        <v>0</v>
      </c>
      <c r="G142" s="204"/>
      <c r="H142" s="192">
        <f t="shared" si="13"/>
        <v>0</v>
      </c>
      <c r="I142" s="192">
        <f t="shared" si="14"/>
        <v>0</v>
      </c>
      <c r="J142" s="186"/>
      <c r="K142" s="186"/>
    </row>
    <row r="143" spans="1:11">
      <c r="A143" s="191" t="s">
        <v>525</v>
      </c>
      <c r="B143" s="191" t="s">
        <v>526</v>
      </c>
      <c r="C143" s="191" t="s">
        <v>298</v>
      </c>
      <c r="D143" s="192">
        <v>6</v>
      </c>
      <c r="E143" s="204"/>
      <c r="F143" s="192">
        <f t="shared" si="12"/>
        <v>0</v>
      </c>
      <c r="G143" s="204"/>
      <c r="H143" s="192">
        <f t="shared" si="13"/>
        <v>0</v>
      </c>
      <c r="I143" s="192">
        <f t="shared" si="14"/>
        <v>0</v>
      </c>
      <c r="J143" s="186"/>
      <c r="K143" s="186"/>
    </row>
    <row r="144" spans="1:11">
      <c r="A144" s="191" t="s">
        <v>527</v>
      </c>
      <c r="B144" s="191" t="s">
        <v>528</v>
      </c>
      <c r="C144" s="191" t="s">
        <v>355</v>
      </c>
      <c r="D144" s="192">
        <v>8</v>
      </c>
      <c r="E144" s="204"/>
      <c r="F144" s="192">
        <f t="shared" si="12"/>
        <v>0</v>
      </c>
      <c r="G144" s="204"/>
      <c r="H144" s="192">
        <f t="shared" si="13"/>
        <v>0</v>
      </c>
      <c r="I144" s="192">
        <f t="shared" si="14"/>
        <v>0</v>
      </c>
      <c r="J144" s="186"/>
      <c r="K144" s="186"/>
    </row>
    <row r="145" spans="1:11">
      <c r="A145" s="191" t="s">
        <v>529</v>
      </c>
      <c r="B145" s="191" t="s">
        <v>530</v>
      </c>
      <c r="C145" s="191" t="s">
        <v>298</v>
      </c>
      <c r="D145" s="192">
        <v>2</v>
      </c>
      <c r="E145" s="204"/>
      <c r="F145" s="192">
        <f t="shared" si="12"/>
        <v>0</v>
      </c>
      <c r="G145" s="204"/>
      <c r="H145" s="192">
        <f t="shared" si="13"/>
        <v>0</v>
      </c>
      <c r="I145" s="192">
        <f t="shared" si="14"/>
        <v>0</v>
      </c>
      <c r="J145" s="186"/>
      <c r="K145" s="186"/>
    </row>
    <row r="146" spans="1:11">
      <c r="A146" s="191" t="s">
        <v>531</v>
      </c>
      <c r="B146" s="191" t="s">
        <v>532</v>
      </c>
      <c r="C146" s="191" t="s">
        <v>298</v>
      </c>
      <c r="D146" s="192">
        <v>4</v>
      </c>
      <c r="E146" s="204"/>
      <c r="F146" s="192">
        <f t="shared" si="12"/>
        <v>0</v>
      </c>
      <c r="G146" s="204"/>
      <c r="H146" s="192">
        <f t="shared" si="13"/>
        <v>0</v>
      </c>
      <c r="I146" s="192">
        <f t="shared" si="14"/>
        <v>0</v>
      </c>
      <c r="J146" s="186"/>
      <c r="K146" s="186"/>
    </row>
    <row r="147" spans="1:11">
      <c r="A147" s="191" t="s">
        <v>533</v>
      </c>
      <c r="B147" s="191" t="s">
        <v>534</v>
      </c>
      <c r="C147" s="191" t="s">
        <v>355</v>
      </c>
      <c r="D147" s="192">
        <v>8</v>
      </c>
      <c r="E147" s="204"/>
      <c r="F147" s="192">
        <f t="shared" si="12"/>
        <v>0</v>
      </c>
      <c r="G147" s="204"/>
      <c r="H147" s="192">
        <f t="shared" si="13"/>
        <v>0</v>
      </c>
      <c r="I147" s="192">
        <f t="shared" si="14"/>
        <v>0</v>
      </c>
      <c r="J147" s="186"/>
      <c r="K147" s="186"/>
    </row>
    <row r="148" spans="1:11">
      <c r="A148" s="200" t="s">
        <v>188</v>
      </c>
      <c r="B148" s="200" t="s">
        <v>535</v>
      </c>
      <c r="C148" s="200" t="s">
        <v>188</v>
      </c>
      <c r="D148" s="201"/>
      <c r="E148" s="202"/>
      <c r="F148" s="201"/>
      <c r="G148" s="202"/>
      <c r="H148" s="201"/>
      <c r="I148" s="201"/>
      <c r="J148" s="186"/>
      <c r="K148" s="186"/>
    </row>
    <row r="149" spans="1:11">
      <c r="A149" s="200" t="s">
        <v>188</v>
      </c>
      <c r="B149" s="200" t="s">
        <v>536</v>
      </c>
      <c r="C149" s="200" t="s">
        <v>188</v>
      </c>
      <c r="D149" s="201"/>
      <c r="E149" s="202"/>
      <c r="F149" s="201"/>
      <c r="G149" s="202"/>
      <c r="H149" s="201"/>
      <c r="I149" s="201"/>
      <c r="J149" s="186"/>
      <c r="K149" s="186"/>
    </row>
    <row r="150" spans="1:11">
      <c r="A150" s="191" t="s">
        <v>537</v>
      </c>
      <c r="B150" s="191" t="s">
        <v>538</v>
      </c>
      <c r="C150" s="191" t="s">
        <v>298</v>
      </c>
      <c r="D150" s="192">
        <v>1</v>
      </c>
      <c r="E150" s="204"/>
      <c r="F150" s="192">
        <f t="shared" ref="F150:F158" si="15">D150*E150</f>
        <v>0</v>
      </c>
      <c r="G150" s="204"/>
      <c r="H150" s="192">
        <f t="shared" ref="H150:H158" si="16">D150*G150</f>
        <v>0</v>
      </c>
      <c r="I150" s="192">
        <f t="shared" ref="I150:I158" si="17">F150+H150</f>
        <v>0</v>
      </c>
      <c r="J150" s="186"/>
      <c r="K150" s="186"/>
    </row>
    <row r="151" spans="1:11">
      <c r="A151" s="191" t="s">
        <v>539</v>
      </c>
      <c r="B151" s="191" t="s">
        <v>540</v>
      </c>
      <c r="C151" s="191" t="s">
        <v>298</v>
      </c>
      <c r="D151" s="192">
        <v>1</v>
      </c>
      <c r="E151" s="192">
        <f>'EL-specifikace switche'!H93</f>
        <v>0</v>
      </c>
      <c r="F151" s="192">
        <f t="shared" si="15"/>
        <v>0</v>
      </c>
      <c r="G151" s="204"/>
      <c r="H151" s="192">
        <f t="shared" si="16"/>
        <v>0</v>
      </c>
      <c r="I151" s="192">
        <f t="shared" si="17"/>
        <v>0</v>
      </c>
      <c r="J151" s="186"/>
      <c r="K151" s="186"/>
    </row>
    <row r="152" spans="1:11">
      <c r="A152" s="191" t="s">
        <v>541</v>
      </c>
      <c r="B152" s="191" t="s">
        <v>542</v>
      </c>
      <c r="C152" s="191" t="s">
        <v>298</v>
      </c>
      <c r="D152" s="192">
        <v>2</v>
      </c>
      <c r="E152" s="204"/>
      <c r="F152" s="192">
        <f t="shared" si="15"/>
        <v>0</v>
      </c>
      <c r="G152" s="204"/>
      <c r="H152" s="192">
        <f t="shared" si="16"/>
        <v>0</v>
      </c>
      <c r="I152" s="192">
        <f t="shared" si="17"/>
        <v>0</v>
      </c>
      <c r="J152" s="186"/>
      <c r="K152" s="186"/>
    </row>
    <row r="153" spans="1:11">
      <c r="A153" s="191" t="s">
        <v>543</v>
      </c>
      <c r="B153" s="191" t="s">
        <v>504</v>
      </c>
      <c r="C153" s="191" t="s">
        <v>298</v>
      </c>
      <c r="D153" s="192">
        <v>2</v>
      </c>
      <c r="E153" s="204"/>
      <c r="F153" s="192">
        <f t="shared" si="15"/>
        <v>0</v>
      </c>
      <c r="G153" s="204"/>
      <c r="H153" s="192">
        <f t="shared" si="16"/>
        <v>0</v>
      </c>
      <c r="I153" s="192">
        <f t="shared" si="17"/>
        <v>0</v>
      </c>
      <c r="J153" s="186"/>
      <c r="K153" s="186"/>
    </row>
    <row r="154" spans="1:11">
      <c r="A154" s="191" t="s">
        <v>544</v>
      </c>
      <c r="B154" s="191" t="s">
        <v>545</v>
      </c>
      <c r="C154" s="191" t="s">
        <v>298</v>
      </c>
      <c r="D154" s="192">
        <v>1</v>
      </c>
      <c r="E154" s="204"/>
      <c r="F154" s="192">
        <f t="shared" si="15"/>
        <v>0</v>
      </c>
      <c r="G154" s="204"/>
      <c r="H154" s="192">
        <f t="shared" si="16"/>
        <v>0</v>
      </c>
      <c r="I154" s="192">
        <f t="shared" si="17"/>
        <v>0</v>
      </c>
      <c r="J154" s="186"/>
      <c r="K154" s="186"/>
    </row>
    <row r="155" spans="1:11">
      <c r="A155" s="191" t="s">
        <v>546</v>
      </c>
      <c r="B155" s="191" t="s">
        <v>547</v>
      </c>
      <c r="C155" s="191" t="s">
        <v>298</v>
      </c>
      <c r="D155" s="192">
        <v>1</v>
      </c>
      <c r="E155" s="204"/>
      <c r="F155" s="192">
        <f t="shared" si="15"/>
        <v>0</v>
      </c>
      <c r="G155" s="204"/>
      <c r="H155" s="192">
        <f t="shared" si="16"/>
        <v>0</v>
      </c>
      <c r="I155" s="192">
        <f t="shared" si="17"/>
        <v>0</v>
      </c>
      <c r="J155" s="186"/>
      <c r="K155" s="186"/>
    </row>
    <row r="156" spans="1:11">
      <c r="A156" s="191" t="s">
        <v>548</v>
      </c>
      <c r="B156" s="191" t="s">
        <v>549</v>
      </c>
      <c r="C156" s="191" t="s">
        <v>298</v>
      </c>
      <c r="D156" s="192">
        <v>1</v>
      </c>
      <c r="E156" s="204"/>
      <c r="F156" s="192">
        <f t="shared" si="15"/>
        <v>0</v>
      </c>
      <c r="G156" s="204"/>
      <c r="H156" s="192">
        <f t="shared" si="16"/>
        <v>0</v>
      </c>
      <c r="I156" s="192">
        <f t="shared" si="17"/>
        <v>0</v>
      </c>
      <c r="J156" s="186"/>
      <c r="K156" s="186"/>
    </row>
    <row r="157" spans="1:11">
      <c r="A157" s="191" t="s">
        <v>550</v>
      </c>
      <c r="B157" s="191" t="s">
        <v>551</v>
      </c>
      <c r="C157" s="191" t="s">
        <v>298</v>
      </c>
      <c r="D157" s="192">
        <v>2</v>
      </c>
      <c r="E157" s="204"/>
      <c r="F157" s="192">
        <f t="shared" si="15"/>
        <v>0</v>
      </c>
      <c r="G157" s="204"/>
      <c r="H157" s="192">
        <f t="shared" si="16"/>
        <v>0</v>
      </c>
      <c r="I157" s="192">
        <f t="shared" si="17"/>
        <v>0</v>
      </c>
      <c r="J157" s="186"/>
      <c r="K157" s="186"/>
    </row>
    <row r="158" spans="1:11">
      <c r="A158" s="191" t="s">
        <v>552</v>
      </c>
      <c r="B158" s="191" t="s">
        <v>553</v>
      </c>
      <c r="C158" s="191" t="s">
        <v>298</v>
      </c>
      <c r="D158" s="192">
        <v>2</v>
      </c>
      <c r="E158" s="204"/>
      <c r="F158" s="192">
        <f t="shared" si="15"/>
        <v>0</v>
      </c>
      <c r="G158" s="204"/>
      <c r="H158" s="192">
        <f t="shared" si="16"/>
        <v>0</v>
      </c>
      <c r="I158" s="192">
        <f t="shared" si="17"/>
        <v>0</v>
      </c>
      <c r="J158" s="186"/>
      <c r="K158" s="186"/>
    </row>
    <row r="159" spans="1:11">
      <c r="A159" s="200" t="s">
        <v>188</v>
      </c>
      <c r="B159" s="200" t="s">
        <v>554</v>
      </c>
      <c r="C159" s="200" t="s">
        <v>188</v>
      </c>
      <c r="D159" s="201"/>
      <c r="E159" s="202"/>
      <c r="F159" s="201"/>
      <c r="G159" s="202"/>
      <c r="H159" s="201"/>
      <c r="I159" s="201"/>
      <c r="J159" s="186"/>
      <c r="K159" s="186"/>
    </row>
    <row r="160" spans="1:11">
      <c r="A160" s="191" t="s">
        <v>555</v>
      </c>
      <c r="B160" s="191" t="s">
        <v>556</v>
      </c>
      <c r="C160" s="191" t="s">
        <v>298</v>
      </c>
      <c r="D160" s="192">
        <v>4</v>
      </c>
      <c r="E160" s="204"/>
      <c r="F160" s="192">
        <f>D160*E160</f>
        <v>0</v>
      </c>
      <c r="G160" s="204"/>
      <c r="H160" s="192">
        <f>D160*G160</f>
        <v>0</v>
      </c>
      <c r="I160" s="192">
        <f>F160+H160</f>
        <v>0</v>
      </c>
      <c r="J160" s="186"/>
      <c r="K160" s="186"/>
    </row>
    <row r="161" spans="1:11">
      <c r="A161" s="191" t="s">
        <v>557</v>
      </c>
      <c r="B161" s="191" t="s">
        <v>558</v>
      </c>
      <c r="C161" s="191" t="s">
        <v>298</v>
      </c>
      <c r="D161" s="192">
        <v>6</v>
      </c>
      <c r="E161" s="204"/>
      <c r="F161" s="192">
        <f>D161*E161</f>
        <v>0</v>
      </c>
      <c r="G161" s="204"/>
      <c r="H161" s="192">
        <f>D161*G161</f>
        <v>0</v>
      </c>
      <c r="I161" s="192">
        <f>F161+H161</f>
        <v>0</v>
      </c>
      <c r="J161" s="186"/>
      <c r="K161" s="186"/>
    </row>
    <row r="162" spans="1:11">
      <c r="A162" s="191" t="s">
        <v>559</v>
      </c>
      <c r="B162" s="191" t="s">
        <v>560</v>
      </c>
      <c r="C162" s="191" t="s">
        <v>298</v>
      </c>
      <c r="D162" s="192">
        <v>1</v>
      </c>
      <c r="E162" s="204"/>
      <c r="F162" s="192">
        <f>D162*E162</f>
        <v>0</v>
      </c>
      <c r="G162" s="204"/>
      <c r="H162" s="192">
        <f>D162*G162</f>
        <v>0</v>
      </c>
      <c r="I162" s="192">
        <f>F162+H162</f>
        <v>0</v>
      </c>
      <c r="J162" s="186"/>
      <c r="K162" s="186"/>
    </row>
    <row r="163" spans="1:11">
      <c r="A163" s="200" t="s">
        <v>188</v>
      </c>
      <c r="B163" s="200" t="s">
        <v>561</v>
      </c>
      <c r="C163" s="200" t="s">
        <v>188</v>
      </c>
      <c r="D163" s="201"/>
      <c r="E163" s="202"/>
      <c r="F163" s="201"/>
      <c r="G163" s="202"/>
      <c r="H163" s="201"/>
      <c r="I163" s="201"/>
      <c r="J163" s="186"/>
      <c r="K163" s="186"/>
    </row>
    <row r="164" spans="1:11">
      <c r="A164" s="191" t="s">
        <v>562</v>
      </c>
      <c r="B164" s="191" t="s">
        <v>563</v>
      </c>
      <c r="C164" s="191" t="s">
        <v>110</v>
      </c>
      <c r="D164" s="192">
        <v>9</v>
      </c>
      <c r="E164" s="204"/>
      <c r="F164" s="192">
        <f>D164*E164</f>
        <v>0</v>
      </c>
      <c r="G164" s="204"/>
      <c r="H164" s="192">
        <f>D164*G164</f>
        <v>0</v>
      </c>
      <c r="I164" s="192">
        <f>F164+H164</f>
        <v>0</v>
      </c>
      <c r="J164" s="186"/>
      <c r="K164" s="186"/>
    </row>
    <row r="165" spans="1:11">
      <c r="A165" s="191" t="s">
        <v>564</v>
      </c>
      <c r="B165" s="191" t="s">
        <v>565</v>
      </c>
      <c r="C165" s="191" t="s">
        <v>110</v>
      </c>
      <c r="D165" s="192">
        <v>1</v>
      </c>
      <c r="E165" s="204"/>
      <c r="F165" s="192">
        <f>D165*E165</f>
        <v>0</v>
      </c>
      <c r="G165" s="204"/>
      <c r="H165" s="192">
        <f>D165*G165</f>
        <v>0</v>
      </c>
      <c r="I165" s="192">
        <f>F165+H165</f>
        <v>0</v>
      </c>
      <c r="J165" s="186"/>
      <c r="K165" s="186"/>
    </row>
    <row r="166" spans="1:11">
      <c r="A166" s="200" t="s">
        <v>188</v>
      </c>
      <c r="B166" s="200" t="s">
        <v>566</v>
      </c>
      <c r="C166" s="200" t="s">
        <v>188</v>
      </c>
      <c r="D166" s="201"/>
      <c r="E166" s="202"/>
      <c r="F166" s="201"/>
      <c r="G166" s="202"/>
      <c r="H166" s="201"/>
      <c r="I166" s="201"/>
      <c r="J166" s="186"/>
      <c r="K166" s="186"/>
    </row>
    <row r="167" spans="1:11">
      <c r="A167" s="191" t="s">
        <v>567</v>
      </c>
      <c r="B167" s="191" t="s">
        <v>568</v>
      </c>
      <c r="C167" s="191" t="s">
        <v>298</v>
      </c>
      <c r="D167" s="192">
        <v>5</v>
      </c>
      <c r="E167" s="204"/>
      <c r="F167" s="192">
        <f>D167*E167</f>
        <v>0</v>
      </c>
      <c r="G167" s="204"/>
      <c r="H167" s="192">
        <f>D167*G167</f>
        <v>0</v>
      </c>
      <c r="I167" s="192">
        <f>F167+H167</f>
        <v>0</v>
      </c>
      <c r="J167" s="186"/>
      <c r="K167" s="186"/>
    </row>
    <row r="168" spans="1:11">
      <c r="A168" s="189" t="s">
        <v>188</v>
      </c>
      <c r="B168" s="189" t="s">
        <v>569</v>
      </c>
      <c r="C168" s="189" t="s">
        <v>188</v>
      </c>
      <c r="D168" s="190"/>
      <c r="E168" s="209"/>
      <c r="F168" s="190">
        <f>SUM(F122:F167)</f>
        <v>0</v>
      </c>
      <c r="G168" s="209"/>
      <c r="H168" s="190">
        <f>SUM(H122:H167)</f>
        <v>0</v>
      </c>
      <c r="I168" s="190">
        <f>SUM(I122:I167)</f>
        <v>0</v>
      </c>
      <c r="J168" s="186"/>
      <c r="K168" s="186"/>
    </row>
    <row r="169" spans="1:11">
      <c r="A169" s="191" t="s">
        <v>188</v>
      </c>
      <c r="B169" s="191" t="s">
        <v>188</v>
      </c>
      <c r="C169" s="191" t="s">
        <v>188</v>
      </c>
      <c r="D169" s="192"/>
      <c r="E169" s="208"/>
      <c r="F169" s="192"/>
      <c r="G169" s="208"/>
      <c r="H169" s="192"/>
      <c r="I169" s="192"/>
      <c r="J169" s="186"/>
      <c r="K169" s="186"/>
    </row>
    <row r="170" spans="1:11">
      <c r="A170" s="189" t="s">
        <v>188</v>
      </c>
      <c r="B170" s="189" t="s">
        <v>570</v>
      </c>
      <c r="C170" s="189" t="s">
        <v>188</v>
      </c>
      <c r="D170" s="190"/>
      <c r="E170" s="209"/>
      <c r="F170" s="190"/>
      <c r="G170" s="209"/>
      <c r="H170" s="190"/>
      <c r="I170" s="190"/>
      <c r="J170" s="186"/>
      <c r="K170" s="186"/>
    </row>
    <row r="171" spans="1:11">
      <c r="A171" s="200" t="s">
        <v>188</v>
      </c>
      <c r="B171" s="200" t="s">
        <v>571</v>
      </c>
      <c r="C171" s="200" t="s">
        <v>188</v>
      </c>
      <c r="D171" s="201"/>
      <c r="E171" s="202"/>
      <c r="F171" s="201"/>
      <c r="G171" s="202"/>
      <c r="H171" s="201"/>
      <c r="I171" s="201"/>
      <c r="J171" s="186"/>
      <c r="K171" s="186"/>
    </row>
    <row r="172" spans="1:11">
      <c r="A172" s="191" t="s">
        <v>572</v>
      </c>
      <c r="B172" s="191" t="s">
        <v>573</v>
      </c>
      <c r="C172" s="191" t="s">
        <v>298</v>
      </c>
      <c r="D172" s="192">
        <v>1</v>
      </c>
      <c r="E172" s="204"/>
      <c r="F172" s="192">
        <f>D172*E172</f>
        <v>0</v>
      </c>
      <c r="G172" s="204"/>
      <c r="H172" s="192">
        <f>D172*G172</f>
        <v>0</v>
      </c>
      <c r="I172" s="192">
        <f>F172+H172</f>
        <v>0</v>
      </c>
      <c r="J172" s="186"/>
      <c r="K172" s="186"/>
    </row>
    <row r="173" spans="1:11">
      <c r="A173" s="200" t="s">
        <v>188</v>
      </c>
      <c r="B173" s="200" t="s">
        <v>574</v>
      </c>
      <c r="C173" s="200" t="s">
        <v>188</v>
      </c>
      <c r="D173" s="201"/>
      <c r="E173" s="202"/>
      <c r="F173" s="201"/>
      <c r="G173" s="202"/>
      <c r="H173" s="201"/>
      <c r="I173" s="201"/>
      <c r="J173" s="186"/>
      <c r="K173" s="186"/>
    </row>
    <row r="174" spans="1:11">
      <c r="A174" s="191" t="s">
        <v>575</v>
      </c>
      <c r="B174" s="191" t="s">
        <v>576</v>
      </c>
      <c r="C174" s="191" t="s">
        <v>298</v>
      </c>
      <c r="D174" s="192">
        <v>1</v>
      </c>
      <c r="E174" s="204"/>
      <c r="F174" s="192">
        <f>D174*E174</f>
        <v>0</v>
      </c>
      <c r="G174" s="204"/>
      <c r="H174" s="192">
        <f>D174*G174</f>
        <v>0</v>
      </c>
      <c r="I174" s="192">
        <f>F174+H174</f>
        <v>0</v>
      </c>
      <c r="J174" s="186"/>
      <c r="K174" s="186"/>
    </row>
    <row r="175" spans="1:11">
      <c r="A175" s="200" t="s">
        <v>188</v>
      </c>
      <c r="B175" s="200" t="s">
        <v>577</v>
      </c>
      <c r="C175" s="200" t="s">
        <v>188</v>
      </c>
      <c r="D175" s="201"/>
      <c r="E175" s="202"/>
      <c r="F175" s="201"/>
      <c r="G175" s="202"/>
      <c r="H175" s="201"/>
      <c r="I175" s="201"/>
      <c r="J175" s="186"/>
      <c r="K175" s="186"/>
    </row>
    <row r="176" spans="1:11">
      <c r="A176" s="191" t="s">
        <v>578</v>
      </c>
      <c r="B176" s="191" t="s">
        <v>579</v>
      </c>
      <c r="C176" s="191" t="s">
        <v>298</v>
      </c>
      <c r="D176" s="192">
        <v>1</v>
      </c>
      <c r="E176" s="204"/>
      <c r="F176" s="192">
        <f>D176*E176</f>
        <v>0</v>
      </c>
      <c r="G176" s="204"/>
      <c r="H176" s="192">
        <f>D176*G176</f>
        <v>0</v>
      </c>
      <c r="I176" s="192">
        <f>F176+H176</f>
        <v>0</v>
      </c>
      <c r="J176" s="186"/>
      <c r="K176" s="186"/>
    </row>
    <row r="177" spans="1:11">
      <c r="A177" s="191" t="s">
        <v>580</v>
      </c>
      <c r="B177" s="191" t="s">
        <v>581</v>
      </c>
      <c r="C177" s="191" t="s">
        <v>298</v>
      </c>
      <c r="D177" s="192">
        <v>1</v>
      </c>
      <c r="E177" s="204"/>
      <c r="F177" s="192">
        <f>D177*E177</f>
        <v>0</v>
      </c>
      <c r="G177" s="204"/>
      <c r="H177" s="192">
        <f>D177*G177</f>
        <v>0</v>
      </c>
      <c r="I177" s="192">
        <f>F177+H177</f>
        <v>0</v>
      </c>
      <c r="J177" s="186"/>
      <c r="K177" s="186"/>
    </row>
    <row r="178" spans="1:11">
      <c r="A178" s="200" t="s">
        <v>188</v>
      </c>
      <c r="B178" s="200" t="s">
        <v>582</v>
      </c>
      <c r="C178" s="200" t="s">
        <v>188</v>
      </c>
      <c r="D178" s="201"/>
      <c r="E178" s="202"/>
      <c r="F178" s="201"/>
      <c r="G178" s="202"/>
      <c r="H178" s="201"/>
      <c r="I178" s="201"/>
      <c r="J178" s="186"/>
      <c r="K178" s="186"/>
    </row>
    <row r="179" spans="1:11">
      <c r="A179" s="191" t="s">
        <v>583</v>
      </c>
      <c r="B179" s="191" t="s">
        <v>584</v>
      </c>
      <c r="C179" s="191" t="s">
        <v>298</v>
      </c>
      <c r="D179" s="192">
        <v>1</v>
      </c>
      <c r="E179" s="204"/>
      <c r="F179" s="192">
        <f t="shared" ref="F179:F186" si="18">D179*E179</f>
        <v>0</v>
      </c>
      <c r="G179" s="204"/>
      <c r="H179" s="192">
        <f t="shared" ref="H179:H186" si="19">D179*G179</f>
        <v>0</v>
      </c>
      <c r="I179" s="192">
        <f t="shared" ref="I179:I186" si="20">F179+H179</f>
        <v>0</v>
      </c>
      <c r="J179" s="186"/>
      <c r="K179" s="186"/>
    </row>
    <row r="180" spans="1:11">
      <c r="A180" s="191" t="s">
        <v>585</v>
      </c>
      <c r="B180" s="191" t="s">
        <v>348</v>
      </c>
      <c r="C180" s="191" t="s">
        <v>298</v>
      </c>
      <c r="D180" s="192">
        <v>1</v>
      </c>
      <c r="E180" s="204"/>
      <c r="F180" s="192">
        <f t="shared" si="18"/>
        <v>0</v>
      </c>
      <c r="G180" s="204"/>
      <c r="H180" s="192">
        <f t="shared" si="19"/>
        <v>0</v>
      </c>
      <c r="I180" s="192">
        <f t="shared" si="20"/>
        <v>0</v>
      </c>
      <c r="J180" s="186"/>
      <c r="K180" s="186"/>
    </row>
    <row r="181" spans="1:11">
      <c r="A181" s="191" t="s">
        <v>586</v>
      </c>
      <c r="B181" s="191" t="s">
        <v>350</v>
      </c>
      <c r="C181" s="191" t="s">
        <v>298</v>
      </c>
      <c r="D181" s="192">
        <v>1</v>
      </c>
      <c r="E181" s="204"/>
      <c r="F181" s="192">
        <f t="shared" si="18"/>
        <v>0</v>
      </c>
      <c r="G181" s="204"/>
      <c r="H181" s="192">
        <f t="shared" si="19"/>
        <v>0</v>
      </c>
      <c r="I181" s="192">
        <f t="shared" si="20"/>
        <v>0</v>
      </c>
      <c r="J181" s="186"/>
      <c r="K181" s="186"/>
    </row>
    <row r="182" spans="1:11">
      <c r="A182" s="191" t="s">
        <v>587</v>
      </c>
      <c r="B182" s="191" t="s">
        <v>588</v>
      </c>
      <c r="C182" s="191" t="s">
        <v>298</v>
      </c>
      <c r="D182" s="192">
        <v>2</v>
      </c>
      <c r="E182" s="204"/>
      <c r="F182" s="192">
        <f t="shared" si="18"/>
        <v>0</v>
      </c>
      <c r="G182" s="204"/>
      <c r="H182" s="192">
        <f t="shared" si="19"/>
        <v>0</v>
      </c>
      <c r="I182" s="192">
        <f t="shared" si="20"/>
        <v>0</v>
      </c>
      <c r="J182" s="186"/>
      <c r="K182" s="186"/>
    </row>
    <row r="183" spans="1:11">
      <c r="A183" s="191" t="s">
        <v>589</v>
      </c>
      <c r="B183" s="191" t="s">
        <v>590</v>
      </c>
      <c r="C183" s="191" t="s">
        <v>298</v>
      </c>
      <c r="D183" s="192">
        <v>2</v>
      </c>
      <c r="E183" s="204"/>
      <c r="F183" s="192">
        <f t="shared" si="18"/>
        <v>0</v>
      </c>
      <c r="G183" s="204"/>
      <c r="H183" s="192">
        <f t="shared" si="19"/>
        <v>0</v>
      </c>
      <c r="I183" s="192">
        <f t="shared" si="20"/>
        <v>0</v>
      </c>
      <c r="J183" s="186"/>
      <c r="K183" s="186"/>
    </row>
    <row r="184" spans="1:11">
      <c r="A184" s="191" t="s">
        <v>591</v>
      </c>
      <c r="B184" s="191" t="s">
        <v>592</v>
      </c>
      <c r="C184" s="191" t="s">
        <v>298</v>
      </c>
      <c r="D184" s="192">
        <v>8</v>
      </c>
      <c r="E184" s="204"/>
      <c r="F184" s="192">
        <f t="shared" si="18"/>
        <v>0</v>
      </c>
      <c r="G184" s="204"/>
      <c r="H184" s="192">
        <f t="shared" si="19"/>
        <v>0</v>
      </c>
      <c r="I184" s="192">
        <f t="shared" si="20"/>
        <v>0</v>
      </c>
      <c r="J184" s="186"/>
      <c r="K184" s="186"/>
    </row>
    <row r="185" spans="1:11">
      <c r="A185" s="191" t="s">
        <v>593</v>
      </c>
      <c r="B185" s="191" t="s">
        <v>594</v>
      </c>
      <c r="C185" s="191" t="s">
        <v>298</v>
      </c>
      <c r="D185" s="192">
        <v>2</v>
      </c>
      <c r="E185" s="204"/>
      <c r="F185" s="192">
        <f t="shared" si="18"/>
        <v>0</v>
      </c>
      <c r="G185" s="204"/>
      <c r="H185" s="192">
        <f t="shared" si="19"/>
        <v>0</v>
      </c>
      <c r="I185" s="192">
        <f t="shared" si="20"/>
        <v>0</v>
      </c>
      <c r="J185" s="186"/>
      <c r="K185" s="186"/>
    </row>
    <row r="186" spans="1:11">
      <c r="A186" s="191" t="s">
        <v>595</v>
      </c>
      <c r="B186" s="191" t="s">
        <v>596</v>
      </c>
      <c r="C186" s="191" t="s">
        <v>355</v>
      </c>
      <c r="D186" s="192">
        <v>16</v>
      </c>
      <c r="E186" s="204"/>
      <c r="F186" s="192">
        <f t="shared" si="18"/>
        <v>0</v>
      </c>
      <c r="G186" s="204"/>
      <c r="H186" s="192">
        <f t="shared" si="19"/>
        <v>0</v>
      </c>
      <c r="I186" s="192">
        <f t="shared" si="20"/>
        <v>0</v>
      </c>
      <c r="J186" s="186"/>
      <c r="K186" s="186"/>
    </row>
    <row r="187" spans="1:11">
      <c r="A187" s="200" t="s">
        <v>188</v>
      </c>
      <c r="B187" s="200" t="s">
        <v>597</v>
      </c>
      <c r="C187" s="200" t="s">
        <v>188</v>
      </c>
      <c r="D187" s="201"/>
      <c r="E187" s="202"/>
      <c r="F187" s="201"/>
      <c r="G187" s="202"/>
      <c r="H187" s="201"/>
      <c r="I187" s="201"/>
      <c r="J187" s="186"/>
      <c r="K187" s="186"/>
    </row>
    <row r="188" spans="1:11">
      <c r="A188" s="191" t="s">
        <v>598</v>
      </c>
      <c r="B188" s="191" t="s">
        <v>599</v>
      </c>
      <c r="C188" s="191" t="s">
        <v>127</v>
      </c>
      <c r="D188" s="192">
        <v>30</v>
      </c>
      <c r="E188" s="204"/>
      <c r="F188" s="192">
        <f>D188*E188</f>
        <v>0</v>
      </c>
      <c r="G188" s="204"/>
      <c r="H188" s="192">
        <f>D188*G188</f>
        <v>0</v>
      </c>
      <c r="I188" s="192">
        <f>F188+H188</f>
        <v>0</v>
      </c>
      <c r="J188" s="186"/>
      <c r="K188" s="186"/>
    </row>
    <row r="189" spans="1:11">
      <c r="A189" s="191" t="s">
        <v>600</v>
      </c>
      <c r="B189" s="191" t="s">
        <v>601</v>
      </c>
      <c r="C189" s="191" t="s">
        <v>298</v>
      </c>
      <c r="D189" s="192">
        <v>24</v>
      </c>
      <c r="E189" s="204"/>
      <c r="F189" s="192">
        <f>D189*E189</f>
        <v>0</v>
      </c>
      <c r="G189" s="204"/>
      <c r="H189" s="192">
        <f>D189*G189</f>
        <v>0</v>
      </c>
      <c r="I189" s="192">
        <f>F189+H189</f>
        <v>0</v>
      </c>
      <c r="J189" s="186"/>
      <c r="K189" s="186"/>
    </row>
    <row r="190" spans="1:11">
      <c r="A190" s="191" t="s">
        <v>602</v>
      </c>
      <c r="B190" s="191" t="s">
        <v>603</v>
      </c>
      <c r="C190" s="191" t="s">
        <v>127</v>
      </c>
      <c r="D190" s="192">
        <v>30</v>
      </c>
      <c r="E190" s="204"/>
      <c r="F190" s="192">
        <f>D190*E190</f>
        <v>0</v>
      </c>
      <c r="G190" s="204"/>
      <c r="H190" s="192">
        <f>D190*G190</f>
        <v>0</v>
      </c>
      <c r="I190" s="192">
        <f>F190+H190</f>
        <v>0</v>
      </c>
      <c r="J190" s="186"/>
      <c r="K190" s="186"/>
    </row>
    <row r="191" spans="1:11">
      <c r="A191" s="191" t="s">
        <v>604</v>
      </c>
      <c r="B191" s="191" t="s">
        <v>605</v>
      </c>
      <c r="C191" s="191" t="s">
        <v>298</v>
      </c>
      <c r="D191" s="192">
        <v>1</v>
      </c>
      <c r="E191" s="204"/>
      <c r="F191" s="192">
        <f>D191*E191</f>
        <v>0</v>
      </c>
      <c r="G191" s="204"/>
      <c r="H191" s="192">
        <f>D191*G191</f>
        <v>0</v>
      </c>
      <c r="I191" s="192">
        <f>F191+H191</f>
        <v>0</v>
      </c>
      <c r="J191" s="186"/>
      <c r="K191" s="186"/>
    </row>
    <row r="192" spans="1:11">
      <c r="A192" s="191" t="s">
        <v>606</v>
      </c>
      <c r="B192" s="191" t="s">
        <v>607</v>
      </c>
      <c r="C192" s="191" t="s">
        <v>298</v>
      </c>
      <c r="D192" s="192">
        <v>1</v>
      </c>
      <c r="E192" s="204"/>
      <c r="F192" s="192">
        <f>D192*E192</f>
        <v>0</v>
      </c>
      <c r="G192" s="204"/>
      <c r="H192" s="192">
        <f>D192*G192</f>
        <v>0</v>
      </c>
      <c r="I192" s="192">
        <f>F192+H192</f>
        <v>0</v>
      </c>
      <c r="J192" s="186"/>
      <c r="K192" s="186"/>
    </row>
    <row r="193" spans="1:11">
      <c r="A193" s="200" t="s">
        <v>188</v>
      </c>
      <c r="B193" s="200" t="s">
        <v>408</v>
      </c>
      <c r="C193" s="200" t="s">
        <v>188</v>
      </c>
      <c r="D193" s="201"/>
      <c r="E193" s="202"/>
      <c r="F193" s="201"/>
      <c r="G193" s="202"/>
      <c r="H193" s="201"/>
      <c r="I193" s="201"/>
      <c r="J193" s="186"/>
      <c r="K193" s="186"/>
    </row>
    <row r="194" spans="1:11">
      <c r="A194" s="191" t="s">
        <v>608</v>
      </c>
      <c r="B194" s="191" t="s">
        <v>609</v>
      </c>
      <c r="C194" s="191" t="s">
        <v>127</v>
      </c>
      <c r="D194" s="192">
        <v>12</v>
      </c>
      <c r="E194" s="204"/>
      <c r="F194" s="192">
        <f>D194*E194</f>
        <v>0</v>
      </c>
      <c r="G194" s="204"/>
      <c r="H194" s="192">
        <f>D194*G194</f>
        <v>0</v>
      </c>
      <c r="I194" s="192">
        <f>F194+H194</f>
        <v>0</v>
      </c>
      <c r="J194" s="186"/>
      <c r="K194" s="186"/>
    </row>
    <row r="195" spans="1:11">
      <c r="A195" s="200" t="s">
        <v>188</v>
      </c>
      <c r="B195" s="200" t="s">
        <v>610</v>
      </c>
      <c r="C195" s="200" t="s">
        <v>188</v>
      </c>
      <c r="D195" s="201"/>
      <c r="E195" s="202"/>
      <c r="F195" s="201"/>
      <c r="G195" s="202"/>
      <c r="H195" s="201"/>
      <c r="I195" s="201"/>
      <c r="J195" s="186"/>
      <c r="K195" s="186"/>
    </row>
    <row r="196" spans="1:11">
      <c r="A196" s="191" t="s">
        <v>611</v>
      </c>
      <c r="B196" s="191" t="s">
        <v>612</v>
      </c>
      <c r="C196" s="191" t="s">
        <v>127</v>
      </c>
      <c r="D196" s="192">
        <v>18</v>
      </c>
      <c r="E196" s="204"/>
      <c r="F196" s="192">
        <f>D196*E196</f>
        <v>0</v>
      </c>
      <c r="G196" s="204"/>
      <c r="H196" s="192">
        <f>D196*G196</f>
        <v>0</v>
      </c>
      <c r="I196" s="192">
        <f>F196+H196</f>
        <v>0</v>
      </c>
      <c r="J196" s="186"/>
      <c r="K196" s="186"/>
    </row>
    <row r="197" spans="1:11">
      <c r="A197" s="200" t="s">
        <v>188</v>
      </c>
      <c r="B197" s="200" t="s">
        <v>505</v>
      </c>
      <c r="C197" s="200" t="s">
        <v>188</v>
      </c>
      <c r="D197" s="201"/>
      <c r="E197" s="202"/>
      <c r="F197" s="201"/>
      <c r="G197" s="202"/>
      <c r="H197" s="201"/>
      <c r="I197" s="201"/>
      <c r="J197" s="186"/>
      <c r="K197" s="186"/>
    </row>
    <row r="198" spans="1:11">
      <c r="A198" s="191" t="s">
        <v>613</v>
      </c>
      <c r="B198" s="191" t="s">
        <v>434</v>
      </c>
      <c r="C198" s="191" t="s">
        <v>127</v>
      </c>
      <c r="D198" s="192">
        <v>6</v>
      </c>
      <c r="E198" s="204"/>
      <c r="F198" s="192">
        <f t="shared" ref="F198:F206" si="21">D198*E198</f>
        <v>0</v>
      </c>
      <c r="G198" s="204"/>
      <c r="H198" s="192">
        <f t="shared" ref="H198:H206" si="22">D198*G198</f>
        <v>0</v>
      </c>
      <c r="I198" s="192">
        <f t="shared" ref="I198:I206" si="23">F198+H198</f>
        <v>0</v>
      </c>
      <c r="J198" s="186"/>
      <c r="K198" s="186"/>
    </row>
    <row r="199" spans="1:11">
      <c r="A199" s="191" t="s">
        <v>614</v>
      </c>
      <c r="B199" s="191" t="s">
        <v>615</v>
      </c>
      <c r="C199" s="191" t="s">
        <v>127</v>
      </c>
      <c r="D199" s="192">
        <v>10</v>
      </c>
      <c r="E199" s="204"/>
      <c r="F199" s="192">
        <f t="shared" si="21"/>
        <v>0</v>
      </c>
      <c r="G199" s="204"/>
      <c r="H199" s="192">
        <f t="shared" si="22"/>
        <v>0</v>
      </c>
      <c r="I199" s="192">
        <f t="shared" si="23"/>
        <v>0</v>
      </c>
      <c r="J199" s="186"/>
      <c r="K199" s="186"/>
    </row>
    <row r="200" spans="1:11">
      <c r="A200" s="191" t="s">
        <v>616</v>
      </c>
      <c r="B200" s="191" t="s">
        <v>617</v>
      </c>
      <c r="C200" s="191" t="s">
        <v>127</v>
      </c>
      <c r="D200" s="192">
        <v>16</v>
      </c>
      <c r="E200" s="204"/>
      <c r="F200" s="192">
        <f t="shared" si="21"/>
        <v>0</v>
      </c>
      <c r="G200" s="204"/>
      <c r="H200" s="192">
        <f t="shared" si="22"/>
        <v>0</v>
      </c>
      <c r="I200" s="192">
        <f t="shared" si="23"/>
        <v>0</v>
      </c>
      <c r="J200" s="186"/>
      <c r="K200" s="186"/>
    </row>
    <row r="201" spans="1:11">
      <c r="A201" s="191" t="s">
        <v>618</v>
      </c>
      <c r="B201" s="191" t="s">
        <v>515</v>
      </c>
      <c r="C201" s="191" t="s">
        <v>127</v>
      </c>
      <c r="D201" s="192">
        <v>14</v>
      </c>
      <c r="E201" s="204"/>
      <c r="F201" s="192">
        <f t="shared" si="21"/>
        <v>0</v>
      </c>
      <c r="G201" s="204"/>
      <c r="H201" s="192">
        <f t="shared" si="22"/>
        <v>0</v>
      </c>
      <c r="I201" s="192">
        <f t="shared" si="23"/>
        <v>0</v>
      </c>
      <c r="J201" s="186"/>
      <c r="K201" s="186"/>
    </row>
    <row r="202" spans="1:11">
      <c r="A202" s="191" t="s">
        <v>619</v>
      </c>
      <c r="B202" s="191" t="s">
        <v>620</v>
      </c>
      <c r="C202" s="191" t="s">
        <v>298</v>
      </c>
      <c r="D202" s="192">
        <v>8</v>
      </c>
      <c r="E202" s="204"/>
      <c r="F202" s="192">
        <f t="shared" si="21"/>
        <v>0</v>
      </c>
      <c r="G202" s="204"/>
      <c r="H202" s="192">
        <f t="shared" si="22"/>
        <v>0</v>
      </c>
      <c r="I202" s="192">
        <f t="shared" si="23"/>
        <v>0</v>
      </c>
      <c r="J202" s="186"/>
      <c r="K202" s="186"/>
    </row>
    <row r="203" spans="1:11">
      <c r="A203" s="191" t="s">
        <v>621</v>
      </c>
      <c r="B203" s="191" t="s">
        <v>622</v>
      </c>
      <c r="C203" s="191" t="s">
        <v>298</v>
      </c>
      <c r="D203" s="192">
        <v>14</v>
      </c>
      <c r="E203" s="204"/>
      <c r="F203" s="192">
        <f t="shared" si="21"/>
        <v>0</v>
      </c>
      <c r="G203" s="204"/>
      <c r="H203" s="192">
        <f t="shared" si="22"/>
        <v>0</v>
      </c>
      <c r="I203" s="192">
        <f t="shared" si="23"/>
        <v>0</v>
      </c>
      <c r="J203" s="186"/>
      <c r="K203" s="186"/>
    </row>
    <row r="204" spans="1:11">
      <c r="A204" s="191" t="s">
        <v>623</v>
      </c>
      <c r="B204" s="191" t="s">
        <v>517</v>
      </c>
      <c r="C204" s="191" t="s">
        <v>298</v>
      </c>
      <c r="D204" s="192">
        <v>18</v>
      </c>
      <c r="E204" s="204"/>
      <c r="F204" s="192">
        <f t="shared" si="21"/>
        <v>0</v>
      </c>
      <c r="G204" s="204"/>
      <c r="H204" s="192">
        <f t="shared" si="22"/>
        <v>0</v>
      </c>
      <c r="I204" s="192">
        <f t="shared" si="23"/>
        <v>0</v>
      </c>
      <c r="J204" s="186"/>
      <c r="K204" s="186"/>
    </row>
    <row r="205" spans="1:11">
      <c r="A205" s="191" t="s">
        <v>624</v>
      </c>
      <c r="B205" s="191" t="s">
        <v>625</v>
      </c>
      <c r="C205" s="191" t="s">
        <v>127</v>
      </c>
      <c r="D205" s="192">
        <v>20</v>
      </c>
      <c r="E205" s="204"/>
      <c r="F205" s="192">
        <f t="shared" si="21"/>
        <v>0</v>
      </c>
      <c r="G205" s="204"/>
      <c r="H205" s="192">
        <f t="shared" si="22"/>
        <v>0</v>
      </c>
      <c r="I205" s="192">
        <f t="shared" si="23"/>
        <v>0</v>
      </c>
      <c r="J205" s="186"/>
      <c r="K205" s="186"/>
    </row>
    <row r="206" spans="1:11">
      <c r="A206" s="191" t="s">
        <v>626</v>
      </c>
      <c r="B206" s="191" t="s">
        <v>627</v>
      </c>
      <c r="C206" s="191" t="s">
        <v>127</v>
      </c>
      <c r="D206" s="192">
        <v>10</v>
      </c>
      <c r="E206" s="204"/>
      <c r="F206" s="192">
        <f t="shared" si="21"/>
        <v>0</v>
      </c>
      <c r="G206" s="204"/>
      <c r="H206" s="192">
        <f t="shared" si="22"/>
        <v>0</v>
      </c>
      <c r="I206" s="192">
        <f t="shared" si="23"/>
        <v>0</v>
      </c>
      <c r="J206" s="186"/>
      <c r="K206" s="186"/>
    </row>
    <row r="207" spans="1:11">
      <c r="A207" s="200" t="s">
        <v>188</v>
      </c>
      <c r="B207" s="200" t="s">
        <v>628</v>
      </c>
      <c r="C207" s="200" t="s">
        <v>188</v>
      </c>
      <c r="D207" s="201"/>
      <c r="E207" s="202"/>
      <c r="F207" s="201"/>
      <c r="G207" s="201"/>
      <c r="H207" s="201"/>
      <c r="I207" s="201"/>
      <c r="J207" s="186"/>
      <c r="K207" s="186"/>
    </row>
    <row r="208" spans="1:11">
      <c r="A208" s="191" t="s">
        <v>629</v>
      </c>
      <c r="B208" s="191" t="s">
        <v>512</v>
      </c>
      <c r="C208" s="191" t="s">
        <v>298</v>
      </c>
      <c r="D208" s="192">
        <v>26</v>
      </c>
      <c r="E208" s="204"/>
      <c r="F208" s="192">
        <f>D208*E208</f>
        <v>0</v>
      </c>
      <c r="G208" s="204"/>
      <c r="H208" s="192">
        <f>D208*G208</f>
        <v>0</v>
      </c>
      <c r="I208" s="192">
        <f>F208+H208</f>
        <v>0</v>
      </c>
      <c r="J208" s="186"/>
      <c r="K208" s="186"/>
    </row>
    <row r="209" spans="1:11">
      <c r="A209" s="191" t="s">
        <v>630</v>
      </c>
      <c r="B209" s="191" t="s">
        <v>631</v>
      </c>
      <c r="C209" s="191" t="s">
        <v>298</v>
      </c>
      <c r="D209" s="192">
        <v>22</v>
      </c>
      <c r="E209" s="204"/>
      <c r="F209" s="192">
        <f>D209*E209</f>
        <v>0</v>
      </c>
      <c r="G209" s="204"/>
      <c r="H209" s="192">
        <f>D209*G209</f>
        <v>0</v>
      </c>
      <c r="I209" s="192">
        <f>F209+H209</f>
        <v>0</v>
      </c>
      <c r="J209" s="186"/>
      <c r="K209" s="186"/>
    </row>
    <row r="210" spans="1:11">
      <c r="A210" s="191" t="s">
        <v>632</v>
      </c>
      <c r="B210" s="191" t="s">
        <v>633</v>
      </c>
      <c r="C210" s="191" t="s">
        <v>298</v>
      </c>
      <c r="D210" s="192">
        <v>1</v>
      </c>
      <c r="E210" s="204"/>
      <c r="F210" s="192">
        <f>D210*E210</f>
        <v>0</v>
      </c>
      <c r="G210" s="204"/>
      <c r="H210" s="192">
        <f>D210*G210</f>
        <v>0</v>
      </c>
      <c r="I210" s="192">
        <f>F210+H210</f>
        <v>0</v>
      </c>
      <c r="J210" s="186"/>
      <c r="K210" s="186"/>
    </row>
    <row r="211" spans="1:11">
      <c r="A211" s="191" t="s">
        <v>634</v>
      </c>
      <c r="B211" s="191" t="s">
        <v>513</v>
      </c>
      <c r="C211" s="191" t="s">
        <v>298</v>
      </c>
      <c r="D211" s="192">
        <v>20</v>
      </c>
      <c r="E211" s="204"/>
      <c r="F211" s="192">
        <f>D211*E211</f>
        <v>0</v>
      </c>
      <c r="G211" s="204"/>
      <c r="H211" s="192">
        <f>D211*G211</f>
        <v>0</v>
      </c>
      <c r="I211" s="192">
        <f>F211+H211</f>
        <v>0</v>
      </c>
      <c r="J211" s="186"/>
      <c r="K211" s="186"/>
    </row>
    <row r="212" spans="1:11">
      <c r="A212" s="191" t="s">
        <v>635</v>
      </c>
      <c r="B212" s="191" t="s">
        <v>636</v>
      </c>
      <c r="C212" s="191" t="s">
        <v>298</v>
      </c>
      <c r="D212" s="192">
        <v>10</v>
      </c>
      <c r="E212" s="204"/>
      <c r="F212" s="192">
        <f>D212*E212</f>
        <v>0</v>
      </c>
      <c r="G212" s="204"/>
      <c r="H212" s="192">
        <f>D212*G212</f>
        <v>0</v>
      </c>
      <c r="I212" s="192">
        <f>F212+H212</f>
        <v>0</v>
      </c>
      <c r="J212" s="186"/>
      <c r="K212" s="186"/>
    </row>
    <row r="213" spans="1:11">
      <c r="A213" s="200" t="s">
        <v>188</v>
      </c>
      <c r="B213" s="200" t="s">
        <v>637</v>
      </c>
      <c r="C213" s="200" t="s">
        <v>188</v>
      </c>
      <c r="D213" s="201"/>
      <c r="E213" s="202"/>
      <c r="F213" s="201"/>
      <c r="G213" s="202"/>
      <c r="H213" s="201"/>
      <c r="I213" s="201"/>
      <c r="J213" s="186"/>
      <c r="K213" s="186"/>
    </row>
    <row r="214" spans="1:11">
      <c r="A214" s="191" t="s">
        <v>638</v>
      </c>
      <c r="B214" s="191" t="s">
        <v>639</v>
      </c>
      <c r="C214" s="191" t="s">
        <v>298</v>
      </c>
      <c r="D214" s="192">
        <v>2</v>
      </c>
      <c r="E214" s="204"/>
      <c r="F214" s="192">
        <f>D214*E214</f>
        <v>0</v>
      </c>
      <c r="G214" s="204"/>
      <c r="H214" s="192">
        <f>D214*G214</f>
        <v>0</v>
      </c>
      <c r="I214" s="192">
        <f>F214+H214</f>
        <v>0</v>
      </c>
      <c r="J214" s="186"/>
      <c r="K214" s="186"/>
    </row>
    <row r="215" spans="1:11">
      <c r="A215" s="191" t="s">
        <v>640</v>
      </c>
      <c r="B215" s="191" t="s">
        <v>641</v>
      </c>
      <c r="C215" s="191" t="s">
        <v>298</v>
      </c>
      <c r="D215" s="192">
        <v>1</v>
      </c>
      <c r="E215" s="204"/>
      <c r="F215" s="192">
        <f>D215*E215</f>
        <v>0</v>
      </c>
      <c r="G215" s="204"/>
      <c r="H215" s="192">
        <f>D215*G215</f>
        <v>0</v>
      </c>
      <c r="I215" s="192">
        <f>F215+H215</f>
        <v>0</v>
      </c>
      <c r="J215" s="186"/>
      <c r="K215" s="186"/>
    </row>
    <row r="216" spans="1:11">
      <c r="A216" s="200" t="s">
        <v>188</v>
      </c>
      <c r="B216" s="200" t="s">
        <v>642</v>
      </c>
      <c r="C216" s="200" t="s">
        <v>188</v>
      </c>
      <c r="D216" s="201"/>
      <c r="E216" s="202"/>
      <c r="F216" s="201"/>
      <c r="G216" s="202"/>
      <c r="H216" s="201"/>
      <c r="I216" s="201"/>
      <c r="J216" s="186"/>
      <c r="K216" s="186"/>
    </row>
    <row r="217" spans="1:11">
      <c r="A217" s="191" t="s">
        <v>643</v>
      </c>
      <c r="B217" s="191" t="s">
        <v>644</v>
      </c>
      <c r="C217" s="191" t="s">
        <v>127</v>
      </c>
      <c r="D217" s="192">
        <v>20</v>
      </c>
      <c r="E217" s="204"/>
      <c r="F217" s="192">
        <f>D217*E217</f>
        <v>0</v>
      </c>
      <c r="G217" s="204"/>
      <c r="H217" s="192">
        <f>D217*G217</f>
        <v>0</v>
      </c>
      <c r="I217" s="192">
        <f>F217+H217</f>
        <v>0</v>
      </c>
      <c r="J217" s="186"/>
      <c r="K217" s="186"/>
    </row>
    <row r="218" spans="1:11">
      <c r="A218" s="191" t="s">
        <v>645</v>
      </c>
      <c r="B218" s="191" t="s">
        <v>646</v>
      </c>
      <c r="C218" s="191" t="s">
        <v>127</v>
      </c>
      <c r="D218" s="192">
        <v>20</v>
      </c>
      <c r="E218" s="204"/>
      <c r="F218" s="192">
        <f>D218*E218</f>
        <v>0</v>
      </c>
      <c r="G218" s="204"/>
      <c r="H218" s="192">
        <f>D218*G218</f>
        <v>0</v>
      </c>
      <c r="I218" s="192">
        <f>F218+H218</f>
        <v>0</v>
      </c>
      <c r="J218" s="186"/>
      <c r="K218" s="186"/>
    </row>
    <row r="219" spans="1:11">
      <c r="A219" s="200" t="s">
        <v>188</v>
      </c>
      <c r="B219" s="200" t="s">
        <v>414</v>
      </c>
      <c r="C219" s="200" t="s">
        <v>188</v>
      </c>
      <c r="D219" s="201"/>
      <c r="E219" s="202"/>
      <c r="F219" s="201"/>
      <c r="G219" s="202"/>
      <c r="H219" s="201"/>
      <c r="I219" s="201"/>
      <c r="J219" s="186"/>
      <c r="K219" s="186"/>
    </row>
    <row r="220" spans="1:11">
      <c r="A220" s="191" t="s">
        <v>647</v>
      </c>
      <c r="B220" s="191" t="s">
        <v>648</v>
      </c>
      <c r="C220" s="191" t="s">
        <v>298</v>
      </c>
      <c r="D220" s="192">
        <v>8</v>
      </c>
      <c r="E220" s="204"/>
      <c r="F220" s="192">
        <f>D220*E220</f>
        <v>0</v>
      </c>
      <c r="G220" s="204"/>
      <c r="H220" s="192">
        <f>D220*G220</f>
        <v>0</v>
      </c>
      <c r="I220" s="192">
        <f>F220+H220</f>
        <v>0</v>
      </c>
      <c r="J220" s="186"/>
      <c r="K220" s="186"/>
    </row>
    <row r="221" spans="1:11">
      <c r="A221" s="191" t="s">
        <v>649</v>
      </c>
      <c r="B221" s="191" t="s">
        <v>416</v>
      </c>
      <c r="C221" s="191" t="s">
        <v>298</v>
      </c>
      <c r="D221" s="192">
        <v>1</v>
      </c>
      <c r="E221" s="204"/>
      <c r="F221" s="192">
        <f>D221*E221</f>
        <v>0</v>
      </c>
      <c r="G221" s="204"/>
      <c r="H221" s="192">
        <f>D221*G221</f>
        <v>0</v>
      </c>
      <c r="I221" s="192">
        <f>F221+H221</f>
        <v>0</v>
      </c>
      <c r="J221" s="186"/>
      <c r="K221" s="186"/>
    </row>
    <row r="222" spans="1:11">
      <c r="A222" s="191" t="s">
        <v>650</v>
      </c>
      <c r="B222" s="191" t="s">
        <v>418</v>
      </c>
      <c r="C222" s="191" t="s">
        <v>298</v>
      </c>
      <c r="D222" s="192">
        <v>1</v>
      </c>
      <c r="E222" s="204"/>
      <c r="F222" s="192">
        <f>D222*E222</f>
        <v>0</v>
      </c>
      <c r="G222" s="204"/>
      <c r="H222" s="192">
        <f>D222*G222</f>
        <v>0</v>
      </c>
      <c r="I222" s="192">
        <f>F222+H222</f>
        <v>0</v>
      </c>
      <c r="J222" s="186"/>
      <c r="K222" s="186"/>
    </row>
    <row r="223" spans="1:11">
      <c r="A223" s="200" t="s">
        <v>188</v>
      </c>
      <c r="B223" s="200" t="s">
        <v>651</v>
      </c>
      <c r="C223" s="200" t="s">
        <v>188</v>
      </c>
      <c r="D223" s="201"/>
      <c r="E223" s="202"/>
      <c r="F223" s="201"/>
      <c r="G223" s="202"/>
      <c r="H223" s="201"/>
      <c r="I223" s="201"/>
      <c r="J223" s="186"/>
      <c r="K223" s="186"/>
    </row>
    <row r="224" spans="1:11">
      <c r="A224" s="191" t="s">
        <v>652</v>
      </c>
      <c r="B224" s="191" t="s">
        <v>653</v>
      </c>
      <c r="C224" s="191" t="s">
        <v>298</v>
      </c>
      <c r="D224" s="192">
        <v>14</v>
      </c>
      <c r="E224" s="204"/>
      <c r="F224" s="192">
        <f>D224*E224</f>
        <v>0</v>
      </c>
      <c r="G224" s="204"/>
      <c r="H224" s="192">
        <f>D224*G224</f>
        <v>0</v>
      </c>
      <c r="I224" s="192">
        <f>F224+H224</f>
        <v>0</v>
      </c>
      <c r="J224" s="186"/>
      <c r="K224" s="186"/>
    </row>
    <row r="225" spans="1:11">
      <c r="A225" s="200" t="s">
        <v>188</v>
      </c>
      <c r="B225" s="200" t="s">
        <v>654</v>
      </c>
      <c r="C225" s="200" t="s">
        <v>188</v>
      </c>
      <c r="D225" s="201"/>
      <c r="E225" s="202"/>
      <c r="F225" s="201"/>
      <c r="G225" s="202"/>
      <c r="H225" s="201"/>
      <c r="I225" s="201"/>
      <c r="J225" s="186"/>
      <c r="K225" s="186"/>
    </row>
    <row r="226" spans="1:11">
      <c r="A226" s="191" t="s">
        <v>655</v>
      </c>
      <c r="B226" s="191" t="s">
        <v>656</v>
      </c>
      <c r="C226" s="191" t="s">
        <v>298</v>
      </c>
      <c r="D226" s="192">
        <v>24</v>
      </c>
      <c r="E226" s="204"/>
      <c r="F226" s="192">
        <f>D226*E226</f>
        <v>0</v>
      </c>
      <c r="G226" s="204"/>
      <c r="H226" s="192">
        <f>D226*G226</f>
        <v>0</v>
      </c>
      <c r="I226" s="192">
        <f>F226+H226</f>
        <v>0</v>
      </c>
      <c r="J226" s="186"/>
      <c r="K226" s="186"/>
    </row>
    <row r="227" spans="1:11">
      <c r="A227" s="191" t="s">
        <v>657</v>
      </c>
      <c r="B227" s="191" t="s">
        <v>658</v>
      </c>
      <c r="C227" s="191" t="s">
        <v>298</v>
      </c>
      <c r="D227" s="192">
        <v>6</v>
      </c>
      <c r="E227" s="204"/>
      <c r="F227" s="192">
        <f>D227*E227</f>
        <v>0</v>
      </c>
      <c r="G227" s="204"/>
      <c r="H227" s="192">
        <f>D227*G227</f>
        <v>0</v>
      </c>
      <c r="I227" s="192">
        <f>F227+H227</f>
        <v>0</v>
      </c>
      <c r="J227" s="186"/>
      <c r="K227" s="186"/>
    </row>
    <row r="228" spans="1:11">
      <c r="A228" s="191" t="s">
        <v>659</v>
      </c>
      <c r="B228" s="191" t="s">
        <v>660</v>
      </c>
      <c r="C228" s="191" t="s">
        <v>298</v>
      </c>
      <c r="D228" s="192">
        <v>10</v>
      </c>
      <c r="E228" s="204"/>
      <c r="F228" s="192">
        <f>D228*E228</f>
        <v>0</v>
      </c>
      <c r="G228" s="204"/>
      <c r="H228" s="192">
        <f>D228*G228</f>
        <v>0</v>
      </c>
      <c r="I228" s="192">
        <f>F228+H228</f>
        <v>0</v>
      </c>
      <c r="J228" s="186"/>
      <c r="K228" s="186"/>
    </row>
    <row r="229" spans="1:11">
      <c r="A229" s="200" t="s">
        <v>188</v>
      </c>
      <c r="B229" s="200" t="s">
        <v>470</v>
      </c>
      <c r="C229" s="200" t="s">
        <v>188</v>
      </c>
      <c r="D229" s="201"/>
      <c r="E229" s="202"/>
      <c r="F229" s="201"/>
      <c r="G229" s="202"/>
      <c r="H229" s="201"/>
      <c r="I229" s="201"/>
      <c r="J229" s="186"/>
      <c r="K229" s="186"/>
    </row>
    <row r="230" spans="1:11">
      <c r="A230" s="191" t="s">
        <v>661</v>
      </c>
      <c r="B230" s="191" t="s">
        <v>662</v>
      </c>
      <c r="C230" s="191" t="s">
        <v>298</v>
      </c>
      <c r="D230" s="192">
        <v>2</v>
      </c>
      <c r="E230" s="204"/>
      <c r="F230" s="192">
        <f>D230*E230</f>
        <v>0</v>
      </c>
      <c r="G230" s="204"/>
      <c r="H230" s="192">
        <f>D230*G230</f>
        <v>0</v>
      </c>
      <c r="I230" s="192">
        <f>F230+H230</f>
        <v>0</v>
      </c>
      <c r="J230" s="186"/>
      <c r="K230" s="186"/>
    </row>
    <row r="231" spans="1:11">
      <c r="A231" s="200" t="s">
        <v>188</v>
      </c>
      <c r="B231" s="200" t="s">
        <v>663</v>
      </c>
      <c r="C231" s="200" t="s">
        <v>188</v>
      </c>
      <c r="D231" s="201"/>
      <c r="E231" s="202"/>
      <c r="F231" s="201"/>
      <c r="G231" s="202"/>
      <c r="H231" s="201"/>
      <c r="I231" s="201"/>
      <c r="J231" s="186"/>
      <c r="K231" s="186"/>
    </row>
    <row r="232" spans="1:11">
      <c r="A232" s="191" t="s">
        <v>664</v>
      </c>
      <c r="B232" s="191" t="s">
        <v>665</v>
      </c>
      <c r="C232" s="191" t="s">
        <v>298</v>
      </c>
      <c r="D232" s="192">
        <v>4</v>
      </c>
      <c r="E232" s="204"/>
      <c r="F232" s="192">
        <f>D232*E232</f>
        <v>0</v>
      </c>
      <c r="G232" s="204"/>
      <c r="H232" s="192">
        <f>D232*G232</f>
        <v>0</v>
      </c>
      <c r="I232" s="192">
        <f>F232+H232</f>
        <v>0</v>
      </c>
      <c r="J232" s="186"/>
      <c r="K232" s="186"/>
    </row>
    <row r="233" spans="1:11">
      <c r="A233" s="191" t="s">
        <v>666</v>
      </c>
      <c r="B233" s="191" t="s">
        <v>667</v>
      </c>
      <c r="C233" s="191" t="s">
        <v>298</v>
      </c>
      <c r="D233" s="192">
        <v>2</v>
      </c>
      <c r="E233" s="204"/>
      <c r="F233" s="192">
        <f>D233*E233</f>
        <v>0</v>
      </c>
      <c r="G233" s="204"/>
      <c r="H233" s="192">
        <f>D233*G233</f>
        <v>0</v>
      </c>
      <c r="I233" s="192">
        <f>F233+H233</f>
        <v>0</v>
      </c>
      <c r="J233" s="186"/>
      <c r="K233" s="186"/>
    </row>
    <row r="234" spans="1:11">
      <c r="A234" s="200" t="s">
        <v>188</v>
      </c>
      <c r="B234" s="200" t="s">
        <v>668</v>
      </c>
      <c r="C234" s="200" t="s">
        <v>188</v>
      </c>
      <c r="D234" s="201"/>
      <c r="E234" s="202"/>
      <c r="F234" s="201"/>
      <c r="G234" s="202"/>
      <c r="H234" s="201"/>
      <c r="I234" s="201"/>
      <c r="J234" s="186"/>
      <c r="K234" s="186"/>
    </row>
    <row r="235" spans="1:11">
      <c r="A235" s="191" t="s">
        <v>669</v>
      </c>
      <c r="B235" s="191" t="s">
        <v>670</v>
      </c>
      <c r="C235" s="191" t="s">
        <v>298</v>
      </c>
      <c r="D235" s="192">
        <v>1</v>
      </c>
      <c r="E235" s="204"/>
      <c r="F235" s="192">
        <f>D235*E235</f>
        <v>0</v>
      </c>
      <c r="G235" s="204"/>
      <c r="H235" s="192">
        <f>D235*G235</f>
        <v>0</v>
      </c>
      <c r="I235" s="192">
        <f>F235+H235</f>
        <v>0</v>
      </c>
      <c r="J235" s="186"/>
      <c r="K235" s="186"/>
    </row>
    <row r="236" spans="1:11">
      <c r="A236" s="191" t="s">
        <v>671</v>
      </c>
      <c r="B236" s="191" t="s">
        <v>672</v>
      </c>
      <c r="C236" s="191" t="s">
        <v>298</v>
      </c>
      <c r="D236" s="192">
        <v>1</v>
      </c>
      <c r="E236" s="204"/>
      <c r="F236" s="192">
        <f>D236*E236</f>
        <v>0</v>
      </c>
      <c r="G236" s="204"/>
      <c r="H236" s="192">
        <f>D236*G236</f>
        <v>0</v>
      </c>
      <c r="I236" s="192">
        <f>F236+H236</f>
        <v>0</v>
      </c>
      <c r="J236" s="186"/>
      <c r="K236" s="186"/>
    </row>
    <row r="237" spans="1:11">
      <c r="A237" s="200" t="s">
        <v>188</v>
      </c>
      <c r="B237" s="200" t="s">
        <v>673</v>
      </c>
      <c r="C237" s="200" t="s">
        <v>188</v>
      </c>
      <c r="D237" s="201"/>
      <c r="E237" s="202"/>
      <c r="F237" s="201"/>
      <c r="G237" s="202"/>
      <c r="H237" s="201"/>
      <c r="I237" s="201"/>
      <c r="J237" s="186"/>
      <c r="K237" s="186"/>
    </row>
    <row r="238" spans="1:11">
      <c r="A238" s="191" t="s">
        <v>674</v>
      </c>
      <c r="B238" s="191" t="s">
        <v>675</v>
      </c>
      <c r="C238" s="191" t="s">
        <v>298</v>
      </c>
      <c r="D238" s="192">
        <v>1</v>
      </c>
      <c r="E238" s="204"/>
      <c r="F238" s="192">
        <f>D238*E238</f>
        <v>0</v>
      </c>
      <c r="G238" s="204"/>
      <c r="H238" s="192">
        <f>D238*G238</f>
        <v>0</v>
      </c>
      <c r="I238" s="192">
        <f>F238+H238</f>
        <v>0</v>
      </c>
      <c r="J238" s="186"/>
      <c r="K238" s="186"/>
    </row>
    <row r="239" spans="1:11">
      <c r="A239" s="200" t="s">
        <v>188</v>
      </c>
      <c r="B239" s="200" t="s">
        <v>676</v>
      </c>
      <c r="C239" s="200" t="s">
        <v>188</v>
      </c>
      <c r="D239" s="201"/>
      <c r="E239" s="202"/>
      <c r="F239" s="201"/>
      <c r="G239" s="202"/>
      <c r="H239" s="201"/>
      <c r="I239" s="201"/>
      <c r="J239" s="186"/>
      <c r="K239" s="186"/>
    </row>
    <row r="240" spans="1:11">
      <c r="A240" s="191" t="s">
        <v>677</v>
      </c>
      <c r="B240" s="191" t="s">
        <v>678</v>
      </c>
      <c r="C240" s="191" t="s">
        <v>298</v>
      </c>
      <c r="D240" s="192">
        <v>1</v>
      </c>
      <c r="E240" s="204"/>
      <c r="F240" s="192">
        <f>D240*E240</f>
        <v>0</v>
      </c>
      <c r="G240" s="204"/>
      <c r="H240" s="192">
        <f>D240*G240</f>
        <v>0</v>
      </c>
      <c r="I240" s="192">
        <f>F240+H240</f>
        <v>0</v>
      </c>
      <c r="J240" s="186"/>
      <c r="K240" s="186"/>
    </row>
    <row r="241" spans="1:11">
      <c r="A241" s="191" t="s">
        <v>679</v>
      </c>
      <c r="B241" s="191" t="s">
        <v>680</v>
      </c>
      <c r="C241" s="191" t="s">
        <v>110</v>
      </c>
      <c r="D241" s="192">
        <v>0.2</v>
      </c>
      <c r="E241" s="204"/>
      <c r="F241" s="192">
        <f>D241*E241</f>
        <v>0</v>
      </c>
      <c r="G241" s="204"/>
      <c r="H241" s="192">
        <f>D241*G241</f>
        <v>0</v>
      </c>
      <c r="I241" s="192">
        <f>F241+H241</f>
        <v>0</v>
      </c>
      <c r="J241" s="186"/>
      <c r="K241" s="186"/>
    </row>
    <row r="242" spans="1:11">
      <c r="A242" s="191" t="s">
        <v>681</v>
      </c>
      <c r="B242" s="191" t="s">
        <v>682</v>
      </c>
      <c r="C242" s="191" t="s">
        <v>298</v>
      </c>
      <c r="D242" s="192">
        <v>1</v>
      </c>
      <c r="E242" s="204"/>
      <c r="F242" s="192">
        <f>D242*E242</f>
        <v>0</v>
      </c>
      <c r="G242" s="204"/>
      <c r="H242" s="192">
        <f>D242*G242</f>
        <v>0</v>
      </c>
      <c r="I242" s="192">
        <f>F242+H242</f>
        <v>0</v>
      </c>
      <c r="J242" s="186"/>
      <c r="K242" s="186"/>
    </row>
    <row r="243" spans="1:11">
      <c r="A243" s="191" t="s">
        <v>683</v>
      </c>
      <c r="B243" s="191" t="s">
        <v>631</v>
      </c>
      <c r="C243" s="191" t="s">
        <v>298</v>
      </c>
      <c r="D243" s="192">
        <v>6</v>
      </c>
      <c r="E243" s="204"/>
      <c r="F243" s="192">
        <f>D243*E243</f>
        <v>0</v>
      </c>
      <c r="G243" s="204"/>
      <c r="H243" s="192">
        <f>D243*G243</f>
        <v>0</v>
      </c>
      <c r="I243" s="192">
        <f>F243+H243</f>
        <v>0</v>
      </c>
      <c r="J243" s="186"/>
      <c r="K243" s="186"/>
    </row>
    <row r="244" spans="1:11">
      <c r="A244" s="200" t="s">
        <v>188</v>
      </c>
      <c r="B244" s="200" t="s">
        <v>684</v>
      </c>
      <c r="C244" s="200" t="s">
        <v>188</v>
      </c>
      <c r="D244" s="201"/>
      <c r="E244" s="202"/>
      <c r="F244" s="201"/>
      <c r="G244" s="202"/>
      <c r="H244" s="201"/>
      <c r="I244" s="201"/>
      <c r="J244" s="186"/>
      <c r="K244" s="186"/>
    </row>
    <row r="245" spans="1:11">
      <c r="A245" s="191" t="s">
        <v>685</v>
      </c>
      <c r="B245" s="191" t="s">
        <v>686</v>
      </c>
      <c r="C245" s="191" t="s">
        <v>110</v>
      </c>
      <c r="D245" s="192">
        <v>94</v>
      </c>
      <c r="E245" s="210">
        <v>0</v>
      </c>
      <c r="F245" s="192">
        <f>D245*E245</f>
        <v>0</v>
      </c>
      <c r="G245" s="204"/>
      <c r="H245" s="192">
        <f>D245*G245</f>
        <v>0</v>
      </c>
      <c r="I245" s="192">
        <f>F245+H245</f>
        <v>0</v>
      </c>
      <c r="J245" s="186"/>
      <c r="K245" s="186"/>
    </row>
    <row r="246" spans="1:11">
      <c r="A246" s="200" t="s">
        <v>188</v>
      </c>
      <c r="B246" s="200" t="s">
        <v>687</v>
      </c>
      <c r="C246" s="200" t="s">
        <v>188</v>
      </c>
      <c r="D246" s="201"/>
      <c r="E246" s="202"/>
      <c r="F246" s="201"/>
      <c r="G246" s="202"/>
      <c r="H246" s="201"/>
      <c r="I246" s="201"/>
      <c r="J246" s="186"/>
      <c r="K246" s="186"/>
    </row>
    <row r="247" spans="1:11">
      <c r="A247" s="191" t="s">
        <v>688</v>
      </c>
      <c r="B247" s="191" t="s">
        <v>689</v>
      </c>
      <c r="C247" s="191" t="s">
        <v>298</v>
      </c>
      <c r="D247" s="192">
        <v>1</v>
      </c>
      <c r="E247" s="204"/>
      <c r="F247" s="192">
        <f>D247*E247</f>
        <v>0</v>
      </c>
      <c r="G247" s="204"/>
      <c r="H247" s="192">
        <f>D247*G247</f>
        <v>0</v>
      </c>
      <c r="I247" s="192">
        <f>F247+H247</f>
        <v>0</v>
      </c>
      <c r="J247" s="186"/>
      <c r="K247" s="186"/>
    </row>
    <row r="248" spans="1:11">
      <c r="A248" s="191" t="s">
        <v>690</v>
      </c>
      <c r="B248" s="191" t="s">
        <v>691</v>
      </c>
      <c r="C248" s="191" t="s">
        <v>355</v>
      </c>
      <c r="D248" s="192">
        <v>42</v>
      </c>
      <c r="E248" s="192">
        <v>0</v>
      </c>
      <c r="F248" s="192">
        <f>D248*E248</f>
        <v>0</v>
      </c>
      <c r="G248" s="204"/>
      <c r="H248" s="192">
        <f>D248*G248</f>
        <v>0</v>
      </c>
      <c r="I248" s="192">
        <f>F248+H248</f>
        <v>0</v>
      </c>
      <c r="J248" s="186"/>
      <c r="K248" s="186"/>
    </row>
    <row r="249" spans="1:11">
      <c r="A249" s="200" t="s">
        <v>188</v>
      </c>
      <c r="B249" s="200" t="s">
        <v>692</v>
      </c>
      <c r="C249" s="200" t="s">
        <v>188</v>
      </c>
      <c r="D249" s="201"/>
      <c r="E249" s="201"/>
      <c r="F249" s="201"/>
      <c r="G249" s="202"/>
      <c r="H249" s="201"/>
      <c r="I249" s="201"/>
      <c r="J249" s="186"/>
      <c r="K249" s="186"/>
    </row>
    <row r="250" spans="1:11">
      <c r="A250" s="191" t="s">
        <v>693</v>
      </c>
      <c r="B250" s="191" t="s">
        <v>694</v>
      </c>
      <c r="C250" s="191" t="s">
        <v>110</v>
      </c>
      <c r="D250" s="192">
        <v>86</v>
      </c>
      <c r="E250" s="192">
        <v>0</v>
      </c>
      <c r="F250" s="192">
        <f>D250*E250</f>
        <v>0</v>
      </c>
      <c r="G250" s="204"/>
      <c r="H250" s="192">
        <f>D250*G250</f>
        <v>0</v>
      </c>
      <c r="I250" s="192">
        <f>F250+H250</f>
        <v>0</v>
      </c>
      <c r="J250" s="186"/>
      <c r="K250" s="186"/>
    </row>
    <row r="251" spans="1:11">
      <c r="A251" s="200" t="s">
        <v>188</v>
      </c>
      <c r="B251" s="200" t="s">
        <v>695</v>
      </c>
      <c r="C251" s="200" t="s">
        <v>188</v>
      </c>
      <c r="D251" s="201"/>
      <c r="E251" s="201"/>
      <c r="F251" s="201"/>
      <c r="G251" s="202"/>
      <c r="H251" s="201"/>
      <c r="I251" s="201"/>
      <c r="J251" s="186"/>
      <c r="K251" s="186"/>
    </row>
    <row r="252" spans="1:11">
      <c r="A252" s="191" t="s">
        <v>696</v>
      </c>
      <c r="B252" s="191" t="s">
        <v>697</v>
      </c>
      <c r="C252" s="191" t="s">
        <v>298</v>
      </c>
      <c r="D252" s="192">
        <v>8</v>
      </c>
      <c r="E252" s="192">
        <v>0</v>
      </c>
      <c r="F252" s="192">
        <f>D252*E252</f>
        <v>0</v>
      </c>
      <c r="G252" s="204"/>
      <c r="H252" s="192">
        <f>D252*G252</f>
        <v>0</v>
      </c>
      <c r="I252" s="192">
        <f>F252+H252</f>
        <v>0</v>
      </c>
      <c r="J252" s="186"/>
      <c r="K252" s="186"/>
    </row>
    <row r="253" spans="1:11">
      <c r="A253" s="191" t="s">
        <v>698</v>
      </c>
      <c r="B253" s="191" t="s">
        <v>699</v>
      </c>
      <c r="C253" s="191" t="s">
        <v>355</v>
      </c>
      <c r="D253" s="192">
        <v>12</v>
      </c>
      <c r="E253" s="192">
        <v>0</v>
      </c>
      <c r="F253" s="192">
        <f>D253*E253</f>
        <v>0</v>
      </c>
      <c r="G253" s="204"/>
      <c r="H253" s="192">
        <f>D253*G253</f>
        <v>0</v>
      </c>
      <c r="I253" s="192">
        <f>F253+H253</f>
        <v>0</v>
      </c>
      <c r="J253" s="186"/>
      <c r="K253" s="186"/>
    </row>
    <row r="254" spans="1:11">
      <c r="A254" s="200" t="s">
        <v>188</v>
      </c>
      <c r="B254" s="200" t="s">
        <v>700</v>
      </c>
      <c r="C254" s="200" t="s">
        <v>188</v>
      </c>
      <c r="D254" s="201"/>
      <c r="E254" s="201"/>
      <c r="F254" s="201"/>
      <c r="G254" s="202"/>
      <c r="H254" s="201"/>
      <c r="I254" s="201"/>
      <c r="J254" s="186"/>
      <c r="K254" s="186"/>
    </row>
    <row r="255" spans="1:11">
      <c r="A255" s="191" t="s">
        <v>701</v>
      </c>
      <c r="B255" s="191" t="s">
        <v>702</v>
      </c>
      <c r="C255" s="191" t="s">
        <v>355</v>
      </c>
      <c r="D255" s="192">
        <v>8</v>
      </c>
      <c r="E255" s="192">
        <v>0</v>
      </c>
      <c r="F255" s="192">
        <f>D255*E255</f>
        <v>0</v>
      </c>
      <c r="G255" s="204"/>
      <c r="H255" s="192">
        <f>D255*G255</f>
        <v>0</v>
      </c>
      <c r="I255" s="192">
        <f>F255+H255</f>
        <v>0</v>
      </c>
      <c r="J255" s="186"/>
      <c r="K255" s="186"/>
    </row>
    <row r="256" spans="1:11">
      <c r="A256" s="200" t="s">
        <v>188</v>
      </c>
      <c r="B256" s="200" t="s">
        <v>703</v>
      </c>
      <c r="C256" s="200" t="s">
        <v>188</v>
      </c>
      <c r="D256" s="201"/>
      <c r="E256" s="201"/>
      <c r="F256" s="201"/>
      <c r="G256" s="202"/>
      <c r="H256" s="201"/>
      <c r="I256" s="201"/>
      <c r="J256" s="186"/>
      <c r="K256" s="186"/>
    </row>
    <row r="257" spans="1:11">
      <c r="A257" s="191" t="s">
        <v>704</v>
      </c>
      <c r="B257" s="191" t="s">
        <v>705</v>
      </c>
      <c r="C257" s="191" t="s">
        <v>298</v>
      </c>
      <c r="D257" s="192">
        <v>5</v>
      </c>
      <c r="E257" s="192">
        <v>0</v>
      </c>
      <c r="F257" s="192">
        <f>D257*E257</f>
        <v>0</v>
      </c>
      <c r="G257" s="204"/>
      <c r="H257" s="192">
        <f>D257*G257</f>
        <v>0</v>
      </c>
      <c r="I257" s="192">
        <f>F257+H257</f>
        <v>0</v>
      </c>
      <c r="J257" s="186"/>
      <c r="K257" s="186"/>
    </row>
    <row r="258" spans="1:11">
      <c r="A258" s="191" t="s">
        <v>706</v>
      </c>
      <c r="B258" s="191" t="s">
        <v>707</v>
      </c>
      <c r="C258" s="191" t="s">
        <v>298</v>
      </c>
      <c r="D258" s="192">
        <v>2</v>
      </c>
      <c r="E258" s="192">
        <v>0</v>
      </c>
      <c r="F258" s="192">
        <f>D258*E258</f>
        <v>0</v>
      </c>
      <c r="G258" s="204"/>
      <c r="H258" s="192">
        <f>D258*G258</f>
        <v>0</v>
      </c>
      <c r="I258" s="192">
        <f>F258+H258</f>
        <v>0</v>
      </c>
      <c r="J258" s="186"/>
      <c r="K258" s="186"/>
    </row>
    <row r="259" spans="1:11">
      <c r="A259" s="191" t="s">
        <v>708</v>
      </c>
      <c r="B259" s="191" t="s">
        <v>709</v>
      </c>
      <c r="C259" s="191" t="s">
        <v>355</v>
      </c>
      <c r="D259" s="192">
        <v>16</v>
      </c>
      <c r="E259" s="192">
        <v>0</v>
      </c>
      <c r="F259" s="192">
        <f>D259*E259</f>
        <v>0</v>
      </c>
      <c r="G259" s="204"/>
      <c r="H259" s="192">
        <f>D259*G259</f>
        <v>0</v>
      </c>
      <c r="I259" s="192">
        <f>F259+H259</f>
        <v>0</v>
      </c>
      <c r="J259" s="186"/>
      <c r="K259" s="186"/>
    </row>
    <row r="260" spans="1:11">
      <c r="A260" s="211" t="s">
        <v>188</v>
      </c>
      <c r="B260" s="211" t="s">
        <v>710</v>
      </c>
      <c r="C260" s="211" t="s">
        <v>188</v>
      </c>
      <c r="D260" s="212"/>
      <c r="E260" s="212"/>
      <c r="F260" s="212"/>
      <c r="G260" s="213"/>
      <c r="H260" s="212"/>
      <c r="I260" s="212"/>
      <c r="J260" s="186"/>
      <c r="K260" s="186"/>
    </row>
    <row r="261" spans="1:11">
      <c r="A261" s="191" t="s">
        <v>711</v>
      </c>
      <c r="B261" s="191" t="s">
        <v>712</v>
      </c>
      <c r="C261" s="191" t="s">
        <v>355</v>
      </c>
      <c r="D261" s="192">
        <v>10</v>
      </c>
      <c r="E261" s="192">
        <v>0</v>
      </c>
      <c r="F261" s="192">
        <f>D261*E261</f>
        <v>0</v>
      </c>
      <c r="G261" s="204"/>
      <c r="H261" s="192">
        <f>D261*G261</f>
        <v>0</v>
      </c>
      <c r="I261" s="192">
        <f>F261+H261</f>
        <v>0</v>
      </c>
      <c r="J261" s="186"/>
      <c r="K261" s="186"/>
    </row>
    <row r="262" spans="1:11">
      <c r="A262" s="191" t="s">
        <v>713</v>
      </c>
      <c r="B262" s="191" t="s">
        <v>714</v>
      </c>
      <c r="C262" s="191" t="s">
        <v>355</v>
      </c>
      <c r="D262" s="192">
        <v>2</v>
      </c>
      <c r="E262" s="192">
        <v>0</v>
      </c>
      <c r="F262" s="192">
        <f>D262*E262</f>
        <v>0</v>
      </c>
      <c r="G262" s="204"/>
      <c r="H262" s="192">
        <f>D262*G262</f>
        <v>0</v>
      </c>
      <c r="I262" s="192">
        <f>F262+H262</f>
        <v>0</v>
      </c>
      <c r="J262" s="186"/>
      <c r="K262" s="186"/>
    </row>
    <row r="263" spans="1:11">
      <c r="A263" s="191" t="s">
        <v>715</v>
      </c>
      <c r="B263" s="191" t="s">
        <v>716</v>
      </c>
      <c r="C263" s="191" t="s">
        <v>355</v>
      </c>
      <c r="D263" s="192">
        <v>8</v>
      </c>
      <c r="E263" s="192">
        <v>0</v>
      </c>
      <c r="F263" s="192">
        <f>D263*E263</f>
        <v>0</v>
      </c>
      <c r="G263" s="204"/>
      <c r="H263" s="192">
        <f>D263*G263</f>
        <v>0</v>
      </c>
      <c r="I263" s="192">
        <f>F263+H263</f>
        <v>0</v>
      </c>
      <c r="J263" s="186"/>
      <c r="K263" s="186"/>
    </row>
    <row r="264" spans="1:11">
      <c r="A264" s="200" t="s">
        <v>188</v>
      </c>
      <c r="B264" s="200" t="s">
        <v>717</v>
      </c>
      <c r="C264" s="200" t="s">
        <v>188</v>
      </c>
      <c r="D264" s="201"/>
      <c r="E264" s="201"/>
      <c r="F264" s="201"/>
      <c r="G264" s="202"/>
      <c r="H264" s="201"/>
      <c r="I264" s="201"/>
      <c r="J264" s="186"/>
      <c r="K264" s="186"/>
    </row>
    <row r="265" spans="1:11">
      <c r="A265" s="191" t="s">
        <v>718</v>
      </c>
      <c r="B265" s="191" t="s">
        <v>719</v>
      </c>
      <c r="C265" s="191" t="s">
        <v>355</v>
      </c>
      <c r="D265" s="192">
        <v>8</v>
      </c>
      <c r="E265" s="192">
        <v>0</v>
      </c>
      <c r="F265" s="192">
        <f>D265*E265</f>
        <v>0</v>
      </c>
      <c r="G265" s="204"/>
      <c r="H265" s="192">
        <f>D265*G265</f>
        <v>0</v>
      </c>
      <c r="I265" s="192">
        <f>F265+H265</f>
        <v>0</v>
      </c>
      <c r="J265" s="186"/>
      <c r="K265" s="186"/>
    </row>
    <row r="266" spans="1:11">
      <c r="A266" s="200" t="s">
        <v>188</v>
      </c>
      <c r="B266" s="200" t="s">
        <v>720</v>
      </c>
      <c r="C266" s="200" t="s">
        <v>188</v>
      </c>
      <c r="D266" s="201"/>
      <c r="E266" s="201"/>
      <c r="F266" s="201"/>
      <c r="G266" s="202"/>
      <c r="H266" s="201"/>
      <c r="I266" s="201"/>
      <c r="J266" s="186"/>
      <c r="K266" s="186"/>
    </row>
    <row r="267" spans="1:11">
      <c r="A267" s="191" t="s">
        <v>721</v>
      </c>
      <c r="B267" s="191" t="s">
        <v>722</v>
      </c>
      <c r="C267" s="191" t="s">
        <v>355</v>
      </c>
      <c r="D267" s="192">
        <v>2</v>
      </c>
      <c r="E267" s="192">
        <v>0</v>
      </c>
      <c r="F267" s="192">
        <f>D267*E267</f>
        <v>0</v>
      </c>
      <c r="G267" s="204"/>
      <c r="H267" s="192">
        <f>D267*G267</f>
        <v>0</v>
      </c>
      <c r="I267" s="192">
        <f>F267+H267</f>
        <v>0</v>
      </c>
      <c r="J267" s="186"/>
      <c r="K267" s="186"/>
    </row>
    <row r="268" spans="1:11">
      <c r="A268" s="191" t="s">
        <v>723</v>
      </c>
      <c r="B268" s="191" t="s">
        <v>724</v>
      </c>
      <c r="C268" s="191" t="s">
        <v>355</v>
      </c>
      <c r="D268" s="192">
        <v>8</v>
      </c>
      <c r="E268" s="192">
        <v>0</v>
      </c>
      <c r="F268" s="192">
        <f>D268*E268</f>
        <v>0</v>
      </c>
      <c r="G268" s="204"/>
      <c r="H268" s="192">
        <f>D268*G268</f>
        <v>0</v>
      </c>
      <c r="I268" s="192">
        <f>F268+H268</f>
        <v>0</v>
      </c>
      <c r="J268" s="186"/>
      <c r="K268" s="186"/>
    </row>
    <row r="269" spans="1:11">
      <c r="A269" s="200" t="s">
        <v>188</v>
      </c>
      <c r="B269" s="200" t="s">
        <v>725</v>
      </c>
      <c r="C269" s="200" t="s">
        <v>188</v>
      </c>
      <c r="D269" s="201"/>
      <c r="E269" s="202"/>
      <c r="F269" s="201"/>
      <c r="G269" s="202"/>
      <c r="H269" s="201"/>
      <c r="I269" s="201"/>
      <c r="J269" s="186"/>
      <c r="K269" s="186"/>
    </row>
    <row r="270" spans="1:11">
      <c r="A270" s="200" t="s">
        <v>188</v>
      </c>
      <c r="B270" s="200" t="s">
        <v>726</v>
      </c>
      <c r="C270" s="200" t="s">
        <v>188</v>
      </c>
      <c r="D270" s="201"/>
      <c r="E270" s="202"/>
      <c r="F270" s="201"/>
      <c r="G270" s="202"/>
      <c r="H270" s="201"/>
      <c r="I270" s="201"/>
      <c r="J270" s="186"/>
      <c r="K270" s="186"/>
    </row>
    <row r="271" spans="1:11">
      <c r="A271" s="200" t="s">
        <v>188</v>
      </c>
      <c r="B271" s="200" t="s">
        <v>727</v>
      </c>
      <c r="C271" s="200" t="s">
        <v>188</v>
      </c>
      <c r="D271" s="201"/>
      <c r="E271" s="202"/>
      <c r="F271" s="201"/>
      <c r="G271" s="202"/>
      <c r="H271" s="201"/>
      <c r="I271" s="201"/>
      <c r="J271" s="186"/>
      <c r="K271" s="186"/>
    </row>
    <row r="272" spans="1:11">
      <c r="A272" s="189" t="s">
        <v>188</v>
      </c>
      <c r="B272" s="189" t="s">
        <v>728</v>
      </c>
      <c r="C272" s="189" t="s">
        <v>188</v>
      </c>
      <c r="D272" s="190"/>
      <c r="E272" s="209"/>
      <c r="F272" s="190">
        <f>SUM(F171:F271)</f>
        <v>0</v>
      </c>
      <c r="G272" s="209"/>
      <c r="H272" s="190">
        <f>SUM(H171:H271)</f>
        <v>0</v>
      </c>
      <c r="I272" s="190">
        <f>SUM(I171:I271)</f>
        <v>0</v>
      </c>
      <c r="J272" s="186"/>
      <c r="K272" s="186"/>
    </row>
    <row r="273" spans="1:11">
      <c r="A273" s="191" t="s">
        <v>729</v>
      </c>
      <c r="B273" s="191" t="s">
        <v>730</v>
      </c>
      <c r="C273" s="191" t="s">
        <v>188</v>
      </c>
      <c r="D273" s="192"/>
      <c r="E273" s="208"/>
      <c r="F273" s="192">
        <f>L7+'EL-Parametry'!B33/100*F236+'EL-Parametry'!B33/100*F238+'EL-Parametry'!B33/100*F240+'EL-Parametry'!B33/100*F241+'EL-Parametry'!B33/100*F242+'EL-Parametry'!B33/100*F243+'EL-Parametry'!B33/100*F245+'EL-Parametry'!B33/100*F247+'EL-Parametry'!B33/100*F248+'EL-Parametry'!B33/100*F250+'EL-Parametry'!B36/100*F252+'EL-Parametry'!B36/100*F253+'EL-Parametry'!B36/100*F255+'EL-Parametry'!B33/100*F257+'EL-Parametry'!B33/100*F258+'EL-Parametry'!B33/100*F259+'EL-Parametry'!B33/100*F261+'EL-Parametry'!B33/100*F262+'EL-Parametry'!B33/100*F263+'EL-Parametry'!B33/100*F265+'EL-Parametry'!B33/100*F267+'EL-Parametry'!B33/100*F268</f>
        <v>0</v>
      </c>
      <c r="G273" s="208"/>
      <c r="H273" s="192"/>
      <c r="I273" s="192">
        <f>F273+H273</f>
        <v>0</v>
      </c>
      <c r="J273" s="186"/>
      <c r="K273" s="186"/>
    </row>
    <row r="274" spans="1:11">
      <c r="A274" s="195" t="s">
        <v>188</v>
      </c>
      <c r="B274" s="195" t="s">
        <v>731</v>
      </c>
      <c r="C274" s="195" t="s">
        <v>188</v>
      </c>
      <c r="D274" s="196"/>
      <c r="E274" s="203"/>
      <c r="F274" s="196">
        <f>SUM(F51:F118,F120,F122:F167,F169,F171:F271,F273:F273)</f>
        <v>0</v>
      </c>
      <c r="G274" s="203"/>
      <c r="H274" s="196">
        <f>SUM(H51:H118,H120,H122:H167,H169,H171:H271,H273:H273)</f>
        <v>0</v>
      </c>
      <c r="I274" s="196">
        <f>SUM(I51:I118,I120,I122:I167,I169,I171:I271,I273:I273)</f>
        <v>0</v>
      </c>
      <c r="J274" s="186"/>
      <c r="K274" s="186"/>
    </row>
    <row r="275" spans="1:11">
      <c r="A275" s="191" t="s">
        <v>188</v>
      </c>
      <c r="B275" s="191" t="s">
        <v>188</v>
      </c>
      <c r="C275" s="191" t="s">
        <v>188</v>
      </c>
      <c r="D275" s="205"/>
      <c r="E275" s="206"/>
      <c r="F275" s="205"/>
      <c r="G275" s="206"/>
      <c r="H275" s="205"/>
      <c r="I275" s="205"/>
      <c r="J275" s="186"/>
      <c r="K275" s="186"/>
    </row>
    <row r="276" spans="1:11">
      <c r="A276" s="195" t="s">
        <v>188</v>
      </c>
      <c r="B276" s="195" t="s">
        <v>47</v>
      </c>
      <c r="C276" s="195" t="s">
        <v>188</v>
      </c>
      <c r="D276" s="196"/>
      <c r="E276" s="203"/>
      <c r="F276" s="196"/>
      <c r="G276" s="203"/>
      <c r="H276" s="196"/>
      <c r="I276" s="196"/>
      <c r="J276" s="186"/>
      <c r="K276" s="186"/>
    </row>
    <row r="277" spans="1:11">
      <c r="A277" s="200" t="s">
        <v>188</v>
      </c>
      <c r="B277" s="200" t="s">
        <v>732</v>
      </c>
      <c r="C277" s="200" t="s">
        <v>188</v>
      </c>
      <c r="D277" s="201"/>
      <c r="E277" s="202"/>
      <c r="F277" s="201"/>
      <c r="G277" s="202"/>
      <c r="H277" s="201"/>
      <c r="I277" s="201"/>
      <c r="J277" s="186"/>
      <c r="K277" s="186"/>
    </row>
    <row r="278" spans="1:11">
      <c r="A278" s="191" t="s">
        <v>733</v>
      </c>
      <c r="B278" s="191" t="s">
        <v>734</v>
      </c>
      <c r="C278" s="191" t="s">
        <v>735</v>
      </c>
      <c r="D278" s="192">
        <v>0.2</v>
      </c>
      <c r="E278" s="204"/>
      <c r="F278" s="192">
        <f>D278*E278</f>
        <v>0</v>
      </c>
      <c r="G278" s="192">
        <v>0</v>
      </c>
      <c r="H278" s="192">
        <f>D278*G278</f>
        <v>0</v>
      </c>
      <c r="I278" s="192">
        <f>F278+H278</f>
        <v>0</v>
      </c>
      <c r="J278" s="186"/>
      <c r="K278" s="186"/>
    </row>
    <row r="279" spans="1:11">
      <c r="A279" s="200" t="s">
        <v>188</v>
      </c>
      <c r="B279" s="200" t="s">
        <v>736</v>
      </c>
      <c r="C279" s="200" t="s">
        <v>188</v>
      </c>
      <c r="D279" s="201"/>
      <c r="E279" s="202"/>
      <c r="F279" s="201"/>
      <c r="G279" s="201"/>
      <c r="H279" s="201"/>
      <c r="I279" s="201"/>
      <c r="J279" s="186"/>
      <c r="K279" s="186"/>
    </row>
    <row r="280" spans="1:11">
      <c r="A280" s="191" t="s">
        <v>737</v>
      </c>
      <c r="B280" s="191" t="s">
        <v>738</v>
      </c>
      <c r="C280" s="191" t="s">
        <v>110</v>
      </c>
      <c r="D280" s="192">
        <v>33</v>
      </c>
      <c r="E280" s="204"/>
      <c r="F280" s="192">
        <f>D280*E280</f>
        <v>0</v>
      </c>
      <c r="G280" s="192">
        <v>0</v>
      </c>
      <c r="H280" s="192">
        <f>D280*G280</f>
        <v>0</v>
      </c>
      <c r="I280" s="192">
        <f>F280+H280</f>
        <v>0</v>
      </c>
      <c r="J280" s="186"/>
      <c r="K280" s="186"/>
    </row>
    <row r="281" spans="1:11">
      <c r="A281" s="200" t="s">
        <v>188</v>
      </c>
      <c r="B281" s="200" t="s">
        <v>739</v>
      </c>
      <c r="C281" s="200" t="s">
        <v>188</v>
      </c>
      <c r="D281" s="201"/>
      <c r="E281" s="202"/>
      <c r="F281" s="201"/>
      <c r="G281" s="201"/>
      <c r="H281" s="201"/>
      <c r="I281" s="201"/>
      <c r="J281" s="186"/>
      <c r="K281" s="186"/>
    </row>
    <row r="282" spans="1:11">
      <c r="A282" s="191" t="s">
        <v>740</v>
      </c>
      <c r="B282" s="191" t="s">
        <v>741</v>
      </c>
      <c r="C282" s="191" t="s">
        <v>110</v>
      </c>
      <c r="D282" s="192">
        <v>33</v>
      </c>
      <c r="E282" s="204"/>
      <c r="F282" s="192">
        <f>D282*E282</f>
        <v>0</v>
      </c>
      <c r="G282" s="192">
        <v>0</v>
      </c>
      <c r="H282" s="192">
        <f>D282*G282</f>
        <v>0</v>
      </c>
      <c r="I282" s="192">
        <f>F282+H282</f>
        <v>0</v>
      </c>
      <c r="J282" s="186"/>
      <c r="K282" s="186"/>
    </row>
    <row r="283" spans="1:11">
      <c r="A283" s="200" t="s">
        <v>188</v>
      </c>
      <c r="B283" s="200" t="s">
        <v>742</v>
      </c>
      <c r="C283" s="200" t="s">
        <v>188</v>
      </c>
      <c r="D283" s="201"/>
      <c r="E283" s="202"/>
      <c r="F283" s="201"/>
      <c r="G283" s="201"/>
      <c r="H283" s="201"/>
      <c r="I283" s="201"/>
      <c r="J283" s="186"/>
      <c r="K283" s="186"/>
    </row>
    <row r="284" spans="1:11">
      <c r="A284" s="191" t="s">
        <v>743</v>
      </c>
      <c r="B284" s="191" t="s">
        <v>744</v>
      </c>
      <c r="C284" s="191" t="s">
        <v>76</v>
      </c>
      <c r="D284" s="192">
        <v>1</v>
      </c>
      <c r="E284" s="204"/>
      <c r="F284" s="192">
        <f>D284*E284</f>
        <v>0</v>
      </c>
      <c r="G284" s="192">
        <v>0</v>
      </c>
      <c r="H284" s="192">
        <f>D284*G284</f>
        <v>0</v>
      </c>
      <c r="I284" s="192">
        <f>F284+H284</f>
        <v>0</v>
      </c>
      <c r="J284" s="186"/>
      <c r="K284" s="186"/>
    </row>
    <row r="285" spans="1:11">
      <c r="A285" s="200" t="s">
        <v>188</v>
      </c>
      <c r="B285" s="200" t="s">
        <v>745</v>
      </c>
      <c r="C285" s="200" t="s">
        <v>188</v>
      </c>
      <c r="D285" s="201"/>
      <c r="E285" s="202"/>
      <c r="F285" s="201"/>
      <c r="G285" s="201"/>
      <c r="H285" s="201"/>
      <c r="I285" s="201"/>
      <c r="J285" s="186"/>
      <c r="K285" s="186"/>
    </row>
    <row r="286" spans="1:11">
      <c r="A286" s="191" t="s">
        <v>746</v>
      </c>
      <c r="B286" s="191" t="s">
        <v>747</v>
      </c>
      <c r="C286" s="191" t="s">
        <v>76</v>
      </c>
      <c r="D286" s="192">
        <v>4</v>
      </c>
      <c r="E286" s="204"/>
      <c r="F286" s="192">
        <f>D286*E286</f>
        <v>0</v>
      </c>
      <c r="G286" s="192">
        <v>0</v>
      </c>
      <c r="H286" s="192">
        <f>D286*G286</f>
        <v>0</v>
      </c>
      <c r="I286" s="192">
        <f>F286+H286</f>
        <v>0</v>
      </c>
      <c r="J286" s="186"/>
      <c r="K286" s="186"/>
    </row>
    <row r="287" spans="1:11">
      <c r="A287" s="200" t="s">
        <v>188</v>
      </c>
      <c r="B287" s="200" t="s">
        <v>748</v>
      </c>
      <c r="C287" s="200" t="s">
        <v>188</v>
      </c>
      <c r="D287" s="201"/>
      <c r="E287" s="202"/>
      <c r="F287" s="201"/>
      <c r="G287" s="201"/>
      <c r="H287" s="201"/>
      <c r="I287" s="201"/>
      <c r="J287" s="186"/>
      <c r="K287" s="186"/>
    </row>
    <row r="288" spans="1:11">
      <c r="A288" s="191" t="s">
        <v>749</v>
      </c>
      <c r="B288" s="191" t="s">
        <v>750</v>
      </c>
      <c r="C288" s="191" t="s">
        <v>127</v>
      </c>
      <c r="D288" s="192">
        <v>1</v>
      </c>
      <c r="E288" s="204"/>
      <c r="F288" s="192">
        <f>D288*E288</f>
        <v>0</v>
      </c>
      <c r="G288" s="192">
        <v>0</v>
      </c>
      <c r="H288" s="192">
        <f>D288*G288</f>
        <v>0</v>
      </c>
      <c r="I288" s="192">
        <f>F288+H288</f>
        <v>0</v>
      </c>
      <c r="J288" s="186"/>
      <c r="K288" s="186"/>
    </row>
    <row r="289" spans="1:11">
      <c r="A289" s="200" t="s">
        <v>188</v>
      </c>
      <c r="B289" s="200" t="s">
        <v>751</v>
      </c>
      <c r="C289" s="200" t="s">
        <v>188</v>
      </c>
      <c r="D289" s="201"/>
      <c r="E289" s="202"/>
      <c r="F289" s="201"/>
      <c r="G289" s="201"/>
      <c r="H289" s="201"/>
      <c r="I289" s="201"/>
      <c r="J289" s="186"/>
      <c r="K289" s="186"/>
    </row>
    <row r="290" spans="1:11">
      <c r="A290" s="191" t="s">
        <v>752</v>
      </c>
      <c r="B290" s="191" t="s">
        <v>753</v>
      </c>
      <c r="C290" s="191" t="s">
        <v>76</v>
      </c>
      <c r="D290" s="192">
        <v>3</v>
      </c>
      <c r="E290" s="204"/>
      <c r="F290" s="192">
        <f>D290*E290</f>
        <v>0</v>
      </c>
      <c r="G290" s="192">
        <v>0</v>
      </c>
      <c r="H290" s="192">
        <f>D290*G290</f>
        <v>0</v>
      </c>
      <c r="I290" s="192">
        <f>F290+H290</f>
        <v>0</v>
      </c>
      <c r="J290" s="186"/>
      <c r="K290" s="186"/>
    </row>
    <row r="291" spans="1:11">
      <c r="A291" s="191" t="s">
        <v>754</v>
      </c>
      <c r="B291" s="191" t="s">
        <v>755</v>
      </c>
      <c r="C291" s="191" t="s">
        <v>110</v>
      </c>
      <c r="D291" s="192">
        <v>3.3</v>
      </c>
      <c r="E291" s="204"/>
      <c r="F291" s="192">
        <f>D291*E291</f>
        <v>0</v>
      </c>
      <c r="G291" s="192">
        <v>0</v>
      </c>
      <c r="H291" s="192">
        <f>D291*G291</f>
        <v>0</v>
      </c>
      <c r="I291" s="192">
        <f>F291+H291</f>
        <v>0</v>
      </c>
      <c r="J291" s="186"/>
      <c r="K291" s="186"/>
    </row>
    <row r="292" spans="1:11">
      <c r="A292" s="200" t="s">
        <v>188</v>
      </c>
      <c r="B292" s="200" t="s">
        <v>756</v>
      </c>
      <c r="C292" s="200" t="s">
        <v>188</v>
      </c>
      <c r="D292" s="201"/>
      <c r="E292" s="202"/>
      <c r="F292" s="201"/>
      <c r="G292" s="201"/>
      <c r="H292" s="201"/>
      <c r="I292" s="201"/>
      <c r="J292" s="186"/>
      <c r="K292" s="186"/>
    </row>
    <row r="293" spans="1:11">
      <c r="A293" s="191" t="s">
        <v>757</v>
      </c>
      <c r="B293" s="191" t="s">
        <v>758</v>
      </c>
      <c r="C293" s="191" t="s">
        <v>76</v>
      </c>
      <c r="D293" s="192">
        <v>2</v>
      </c>
      <c r="E293" s="204"/>
      <c r="F293" s="192">
        <f>D293*E293</f>
        <v>0</v>
      </c>
      <c r="G293" s="192">
        <v>0</v>
      </c>
      <c r="H293" s="192">
        <f>D293*G293</f>
        <v>0</v>
      </c>
      <c r="I293" s="192">
        <f>F293+H293</f>
        <v>0</v>
      </c>
      <c r="J293" s="186"/>
      <c r="K293" s="186"/>
    </row>
    <row r="294" spans="1:11">
      <c r="A294" s="200" t="s">
        <v>188</v>
      </c>
      <c r="B294" s="200" t="s">
        <v>759</v>
      </c>
      <c r="C294" s="200" t="s">
        <v>188</v>
      </c>
      <c r="D294" s="201"/>
      <c r="E294" s="202"/>
      <c r="F294" s="201"/>
      <c r="G294" s="201"/>
      <c r="H294" s="201"/>
      <c r="I294" s="201"/>
      <c r="J294" s="186"/>
      <c r="K294" s="186"/>
    </row>
    <row r="295" spans="1:11">
      <c r="A295" s="191" t="s">
        <v>760</v>
      </c>
      <c r="B295" s="191" t="s">
        <v>761</v>
      </c>
      <c r="C295" s="191" t="s">
        <v>76</v>
      </c>
      <c r="D295" s="192">
        <v>1</v>
      </c>
      <c r="E295" s="204"/>
      <c r="F295" s="192">
        <f>D295*E295</f>
        <v>0</v>
      </c>
      <c r="G295" s="192">
        <v>0</v>
      </c>
      <c r="H295" s="192">
        <f>D295*G295</f>
        <v>0</v>
      </c>
      <c r="I295" s="192">
        <f>F295+H295</f>
        <v>0</v>
      </c>
      <c r="J295" s="186"/>
      <c r="K295" s="186"/>
    </row>
    <row r="296" spans="1:11">
      <c r="A296" s="200" t="s">
        <v>188</v>
      </c>
      <c r="B296" s="200" t="s">
        <v>762</v>
      </c>
      <c r="C296" s="200" t="s">
        <v>188</v>
      </c>
      <c r="D296" s="201"/>
      <c r="E296" s="202"/>
      <c r="F296" s="201"/>
      <c r="G296" s="201"/>
      <c r="H296" s="201"/>
      <c r="I296" s="201"/>
      <c r="J296" s="186"/>
      <c r="K296" s="186"/>
    </row>
    <row r="297" spans="1:11">
      <c r="A297" s="191" t="s">
        <v>763</v>
      </c>
      <c r="B297" s="191" t="s">
        <v>764</v>
      </c>
      <c r="C297" s="191" t="s">
        <v>127</v>
      </c>
      <c r="D297" s="192">
        <v>141</v>
      </c>
      <c r="E297" s="204"/>
      <c r="F297" s="192">
        <f>D297*E297</f>
        <v>0</v>
      </c>
      <c r="G297" s="192">
        <v>0</v>
      </c>
      <c r="H297" s="192">
        <f>D297*G297</f>
        <v>0</v>
      </c>
      <c r="I297" s="192">
        <f>F297+H297</f>
        <v>0</v>
      </c>
      <c r="J297" s="186"/>
      <c r="K297" s="186"/>
    </row>
    <row r="298" spans="1:11">
      <c r="A298" s="191" t="s">
        <v>765</v>
      </c>
      <c r="B298" s="191" t="s">
        <v>766</v>
      </c>
      <c r="C298" s="191" t="s">
        <v>127</v>
      </c>
      <c r="D298" s="192">
        <v>9</v>
      </c>
      <c r="E298" s="204"/>
      <c r="F298" s="192">
        <f>D298*E298</f>
        <v>0</v>
      </c>
      <c r="G298" s="192">
        <v>0</v>
      </c>
      <c r="H298" s="192">
        <f>D298*G298</f>
        <v>0</v>
      </c>
      <c r="I298" s="192">
        <f>F298+H298</f>
        <v>0</v>
      </c>
      <c r="J298" s="186"/>
      <c r="K298" s="186"/>
    </row>
    <row r="299" spans="1:11">
      <c r="A299" s="200" t="s">
        <v>188</v>
      </c>
      <c r="B299" s="200" t="s">
        <v>767</v>
      </c>
      <c r="C299" s="200" t="s">
        <v>188</v>
      </c>
      <c r="D299" s="201"/>
      <c r="E299" s="202"/>
      <c r="F299" s="201"/>
      <c r="G299" s="201"/>
      <c r="H299" s="201"/>
      <c r="I299" s="201"/>
      <c r="J299" s="186"/>
      <c r="K299" s="186"/>
    </row>
    <row r="300" spans="1:11">
      <c r="A300" s="191" t="s">
        <v>768</v>
      </c>
      <c r="B300" s="191" t="s">
        <v>769</v>
      </c>
      <c r="C300" s="191" t="s">
        <v>127</v>
      </c>
      <c r="D300" s="192">
        <v>150</v>
      </c>
      <c r="E300" s="204"/>
      <c r="F300" s="192">
        <f>D300*E300</f>
        <v>0</v>
      </c>
      <c r="G300" s="192">
        <v>0</v>
      </c>
      <c r="H300" s="192">
        <f>D300*G300</f>
        <v>0</v>
      </c>
      <c r="I300" s="192">
        <f>F300+H300</f>
        <v>0</v>
      </c>
      <c r="J300" s="186"/>
      <c r="K300" s="186"/>
    </row>
    <row r="301" spans="1:11">
      <c r="A301" s="191" t="s">
        <v>770</v>
      </c>
      <c r="B301" s="191" t="s">
        <v>771</v>
      </c>
      <c r="C301" s="191" t="s">
        <v>76</v>
      </c>
      <c r="D301" s="192">
        <v>5.5</v>
      </c>
      <c r="E301" s="204"/>
      <c r="F301" s="192">
        <f>D301*E301</f>
        <v>0</v>
      </c>
      <c r="G301" s="192">
        <v>0</v>
      </c>
      <c r="H301" s="192">
        <f>D301*G301</f>
        <v>0</v>
      </c>
      <c r="I301" s="192">
        <f>F301+H301</f>
        <v>0</v>
      </c>
      <c r="J301" s="186"/>
      <c r="K301" s="186"/>
    </row>
    <row r="302" spans="1:11">
      <c r="A302" s="200" t="s">
        <v>188</v>
      </c>
      <c r="B302" s="200" t="s">
        <v>772</v>
      </c>
      <c r="C302" s="200" t="s">
        <v>188</v>
      </c>
      <c r="D302" s="201"/>
      <c r="E302" s="202"/>
      <c r="F302" s="201"/>
      <c r="G302" s="201"/>
      <c r="H302" s="201"/>
      <c r="I302" s="201"/>
      <c r="J302" s="186"/>
      <c r="K302" s="186"/>
    </row>
    <row r="303" spans="1:11">
      <c r="A303" s="191" t="s">
        <v>773</v>
      </c>
      <c r="B303" s="191" t="s">
        <v>774</v>
      </c>
      <c r="C303" s="191" t="s">
        <v>127</v>
      </c>
      <c r="D303" s="192">
        <v>160</v>
      </c>
      <c r="E303" s="204"/>
      <c r="F303" s="192">
        <f>D303*E303</f>
        <v>0</v>
      </c>
      <c r="G303" s="192">
        <v>0</v>
      </c>
      <c r="H303" s="192">
        <f>D303*G303</f>
        <v>0</v>
      </c>
      <c r="I303" s="192">
        <f>F303+H303</f>
        <v>0</v>
      </c>
      <c r="J303" s="186"/>
      <c r="K303" s="186"/>
    </row>
    <row r="304" spans="1:11">
      <c r="A304" s="200" t="s">
        <v>188</v>
      </c>
      <c r="B304" s="200" t="s">
        <v>775</v>
      </c>
      <c r="C304" s="200" t="s">
        <v>188</v>
      </c>
      <c r="D304" s="201"/>
      <c r="E304" s="202"/>
      <c r="F304" s="201"/>
      <c r="G304" s="201"/>
      <c r="H304" s="201"/>
      <c r="I304" s="201"/>
      <c r="J304" s="186"/>
      <c r="K304" s="186"/>
    </row>
    <row r="305" spans="1:11">
      <c r="A305" s="191" t="s">
        <v>776</v>
      </c>
      <c r="B305" s="191" t="s">
        <v>777</v>
      </c>
      <c r="C305" s="191" t="s">
        <v>127</v>
      </c>
      <c r="D305" s="192">
        <v>141</v>
      </c>
      <c r="E305" s="204"/>
      <c r="F305" s="192">
        <f>D305*E305</f>
        <v>0</v>
      </c>
      <c r="G305" s="192">
        <v>0</v>
      </c>
      <c r="H305" s="192">
        <f>D305*G305</f>
        <v>0</v>
      </c>
      <c r="I305" s="192">
        <f>F305+H305</f>
        <v>0</v>
      </c>
      <c r="J305" s="186"/>
      <c r="K305" s="186"/>
    </row>
    <row r="306" spans="1:11">
      <c r="A306" s="191" t="s">
        <v>778</v>
      </c>
      <c r="B306" s="191" t="s">
        <v>779</v>
      </c>
      <c r="C306" s="191" t="s">
        <v>127</v>
      </c>
      <c r="D306" s="192">
        <v>9</v>
      </c>
      <c r="E306" s="204"/>
      <c r="F306" s="192">
        <f>D306*E306</f>
        <v>0</v>
      </c>
      <c r="G306" s="192">
        <v>0</v>
      </c>
      <c r="H306" s="192">
        <f>D306*G306</f>
        <v>0</v>
      </c>
      <c r="I306" s="192">
        <f>F306+H306</f>
        <v>0</v>
      </c>
      <c r="J306" s="186"/>
      <c r="K306" s="186"/>
    </row>
    <row r="307" spans="1:11">
      <c r="A307" s="200" t="s">
        <v>188</v>
      </c>
      <c r="B307" s="200" t="s">
        <v>780</v>
      </c>
      <c r="C307" s="200" t="s">
        <v>188</v>
      </c>
      <c r="D307" s="201"/>
      <c r="E307" s="202"/>
      <c r="F307" s="201"/>
      <c r="G307" s="201"/>
      <c r="H307" s="201"/>
      <c r="I307" s="201"/>
      <c r="J307" s="186"/>
      <c r="K307" s="186"/>
    </row>
    <row r="308" spans="1:11">
      <c r="A308" s="191" t="s">
        <v>781</v>
      </c>
      <c r="B308" s="191" t="s">
        <v>782</v>
      </c>
      <c r="C308" s="191" t="s">
        <v>76</v>
      </c>
      <c r="D308" s="192">
        <v>10</v>
      </c>
      <c r="E308" s="204"/>
      <c r="F308" s="192">
        <f>D308*E308</f>
        <v>0</v>
      </c>
      <c r="G308" s="192">
        <v>0</v>
      </c>
      <c r="H308" s="192">
        <f>D308*G308</f>
        <v>0</v>
      </c>
      <c r="I308" s="192">
        <f>F308+H308</f>
        <v>0</v>
      </c>
      <c r="J308" s="186"/>
      <c r="K308" s="186"/>
    </row>
    <row r="309" spans="1:11">
      <c r="A309" s="200" t="s">
        <v>188</v>
      </c>
      <c r="B309" s="200" t="s">
        <v>783</v>
      </c>
      <c r="C309" s="200" t="s">
        <v>188</v>
      </c>
      <c r="D309" s="201"/>
      <c r="E309" s="202"/>
      <c r="F309" s="201"/>
      <c r="G309" s="201"/>
      <c r="H309" s="201"/>
      <c r="I309" s="201"/>
      <c r="J309" s="186"/>
      <c r="K309" s="186"/>
    </row>
    <row r="310" spans="1:11">
      <c r="A310" s="191" t="s">
        <v>784</v>
      </c>
      <c r="B310" s="191" t="s">
        <v>785</v>
      </c>
      <c r="C310" s="191" t="s">
        <v>110</v>
      </c>
      <c r="D310" s="192">
        <v>33</v>
      </c>
      <c r="E310" s="204"/>
      <c r="F310" s="192">
        <f>D310*E310</f>
        <v>0</v>
      </c>
      <c r="G310" s="192">
        <v>0</v>
      </c>
      <c r="H310" s="192">
        <f>D310*G310</f>
        <v>0</v>
      </c>
      <c r="I310" s="192">
        <f>F310+H310</f>
        <v>0</v>
      </c>
      <c r="J310" s="186"/>
      <c r="K310" s="186"/>
    </row>
    <row r="311" spans="1:11">
      <c r="A311" s="191" t="s">
        <v>786</v>
      </c>
      <c r="B311" s="191" t="s">
        <v>787</v>
      </c>
      <c r="C311" s="191" t="s">
        <v>110</v>
      </c>
      <c r="D311" s="192">
        <v>45</v>
      </c>
      <c r="E311" s="204"/>
      <c r="F311" s="192">
        <f>D311*E311</f>
        <v>0</v>
      </c>
      <c r="G311" s="192">
        <v>0</v>
      </c>
      <c r="H311" s="192">
        <f>D311*G311</f>
        <v>0</v>
      </c>
      <c r="I311" s="192">
        <f>F311+H311</f>
        <v>0</v>
      </c>
      <c r="J311" s="186"/>
      <c r="K311" s="186"/>
    </row>
    <row r="312" spans="1:11">
      <c r="A312" s="191" t="s">
        <v>788</v>
      </c>
      <c r="B312" s="191" t="s">
        <v>789</v>
      </c>
      <c r="C312" s="191" t="s">
        <v>110</v>
      </c>
      <c r="D312" s="192">
        <v>45</v>
      </c>
      <c r="E312" s="204"/>
      <c r="F312" s="192">
        <f>D312*E312</f>
        <v>0</v>
      </c>
      <c r="G312" s="192">
        <v>0</v>
      </c>
      <c r="H312" s="192">
        <f>D312*G312</f>
        <v>0</v>
      </c>
      <c r="I312" s="192">
        <f>F312+H312</f>
        <v>0</v>
      </c>
      <c r="J312" s="186"/>
      <c r="K312" s="186"/>
    </row>
    <row r="313" spans="1:11">
      <c r="A313" s="200" t="s">
        <v>188</v>
      </c>
      <c r="B313" s="200" t="s">
        <v>790</v>
      </c>
      <c r="C313" s="200" t="s">
        <v>188</v>
      </c>
      <c r="D313" s="201"/>
      <c r="E313" s="202"/>
      <c r="F313" s="201"/>
      <c r="G313" s="201"/>
      <c r="H313" s="201"/>
      <c r="I313" s="201"/>
      <c r="J313" s="186"/>
      <c r="K313" s="186"/>
    </row>
    <row r="314" spans="1:11">
      <c r="A314" s="191" t="s">
        <v>791</v>
      </c>
      <c r="B314" s="191" t="s">
        <v>792</v>
      </c>
      <c r="C314" s="191" t="s">
        <v>298</v>
      </c>
      <c r="D314" s="192">
        <v>3</v>
      </c>
      <c r="E314" s="204"/>
      <c r="F314" s="192">
        <f>D314*E314</f>
        <v>0</v>
      </c>
      <c r="G314" s="192">
        <v>0</v>
      </c>
      <c r="H314" s="192">
        <f>D314*G314</f>
        <v>0</v>
      </c>
      <c r="I314" s="192">
        <f>F314+H314</f>
        <v>0</v>
      </c>
      <c r="J314" s="186"/>
      <c r="K314" s="186"/>
    </row>
    <row r="315" spans="1:11">
      <c r="A315" s="195" t="s">
        <v>188</v>
      </c>
      <c r="B315" s="195" t="s">
        <v>793</v>
      </c>
      <c r="C315" s="195" t="s">
        <v>188</v>
      </c>
      <c r="D315" s="196"/>
      <c r="E315" s="203"/>
      <c r="F315" s="196">
        <f>SUM(F277:F314)</f>
        <v>0</v>
      </c>
      <c r="G315" s="203"/>
      <c r="H315" s="196">
        <f>SUM(H277:H314)</f>
        <v>0</v>
      </c>
      <c r="I315" s="196">
        <f>SUM(I277:I314)</f>
        <v>0</v>
      </c>
      <c r="J315" s="186"/>
      <c r="K315" s="186"/>
    </row>
  </sheetData>
  <sheetProtection algorithmName="SHA-512" hashValue="tEGfBztsaT5bkuxPyhIcthroYfFPnsd+iv+1idEkxdF9xYt153V5ZsHdI4IkZBG2Rmtq5iXku4NryRGufnqxQQ==" saltValue="BEDjpItUGP9l545b8FICxg==" spinCount="100000" sheet="1" formatCells="0" formatColumns="0" formatRows="0"/>
  <mergeCells count="5">
    <mergeCell ref="B3:I3"/>
    <mergeCell ref="B4:I4"/>
    <mergeCell ref="B5:I5"/>
    <mergeCell ref="B6:I6"/>
    <mergeCell ref="B7:I7"/>
  </mergeCells>
  <pageMargins left="0.70866141732283472" right="0.55118110236220474" top="0.55000000000000004" bottom="0.45" header="0.31496062992125984" footer="0.19685039370078741"/>
  <pageSetup paperSize="9" fitToHeight="0" orientation="landscape"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F0327-BA4F-4C83-BDED-6AD54A1B520F}">
  <dimension ref="A1:H93"/>
  <sheetViews>
    <sheetView zoomScaleNormal="100" zoomScaleSheetLayoutView="85" zoomScalePageLayoutView="55" workbookViewId="0">
      <pane ySplit="15" topLeftCell="A16" activePane="bottomLeft" state="frozen"/>
      <selection activeCell="A37" sqref="A37"/>
      <selection pane="bottomLeft" activeCell="G16" sqref="G16:G91"/>
    </sheetView>
  </sheetViews>
  <sheetFormatPr defaultRowHeight="15"/>
  <cols>
    <col min="1" max="1" width="15.7109375" style="187" customWidth="1"/>
    <col min="2" max="2" width="9.85546875" style="187" customWidth="1"/>
    <col min="3" max="3" width="65.5703125" style="187" customWidth="1"/>
    <col min="4" max="4" width="44.5703125" style="187" customWidth="1"/>
    <col min="5" max="5" width="31.85546875" style="187" customWidth="1"/>
    <col min="6" max="6" width="24.28515625" style="187" customWidth="1"/>
    <col min="7" max="7" width="17.28515625" style="187" customWidth="1"/>
    <col min="8" max="8" width="25.140625" style="187" customWidth="1"/>
    <col min="9" max="16384" width="9.140625" style="187"/>
  </cols>
  <sheetData>
    <row r="1" spans="1:8" ht="18.75">
      <c r="A1" s="215" t="s">
        <v>794</v>
      </c>
      <c r="B1" s="215"/>
      <c r="C1" s="215"/>
    </row>
    <row r="2" spans="1:8" ht="15.75">
      <c r="A2" s="216"/>
      <c r="B2" s="216"/>
      <c r="D2" s="360" t="s">
        <v>795</v>
      </c>
      <c r="E2" s="360"/>
      <c r="F2" s="217"/>
    </row>
    <row r="3" spans="1:8" ht="6.75" customHeight="1">
      <c r="A3" s="216"/>
      <c r="B3" s="216"/>
    </row>
    <row r="4" spans="1:8" ht="30" customHeight="1">
      <c r="A4" s="361" t="s">
        <v>796</v>
      </c>
      <c r="B4" s="361"/>
      <c r="C4" s="361"/>
      <c r="D4" s="361"/>
      <c r="E4" s="361"/>
      <c r="F4" s="361"/>
      <c r="G4" s="362" t="s">
        <v>797</v>
      </c>
      <c r="H4" s="362"/>
    </row>
    <row r="5" spans="1:8" ht="32.25" customHeight="1">
      <c r="A5" s="355" t="s">
        <v>798</v>
      </c>
      <c r="B5" s="356"/>
      <c r="C5" s="356"/>
      <c r="D5" s="356"/>
      <c r="E5" s="356"/>
      <c r="F5" s="357"/>
      <c r="G5" s="358"/>
      <c r="H5" s="359"/>
    </row>
    <row r="6" spans="1:8" ht="15.75" customHeight="1">
      <c r="A6" s="355" t="s">
        <v>799</v>
      </c>
      <c r="B6" s="356"/>
      <c r="C6" s="356"/>
      <c r="D6" s="356"/>
      <c r="E6" s="356"/>
      <c r="F6" s="357"/>
      <c r="G6" s="358"/>
      <c r="H6" s="359"/>
    </row>
    <row r="7" spans="1:8" ht="15.75" customHeight="1">
      <c r="A7" s="355" t="s">
        <v>800</v>
      </c>
      <c r="B7" s="356"/>
      <c r="C7" s="356"/>
      <c r="D7" s="356"/>
      <c r="E7" s="356"/>
      <c r="F7" s="357"/>
      <c r="G7" s="358"/>
      <c r="H7" s="359"/>
    </row>
    <row r="8" spans="1:8" ht="15.75" customHeight="1">
      <c r="A8" s="355" t="s">
        <v>801</v>
      </c>
      <c r="B8" s="356"/>
      <c r="C8" s="356"/>
      <c r="D8" s="356"/>
      <c r="E8" s="356"/>
      <c r="F8" s="357"/>
      <c r="G8" s="358"/>
      <c r="H8" s="359"/>
    </row>
    <row r="9" spans="1:8" ht="15.75" customHeight="1">
      <c r="A9" s="355" t="s">
        <v>802</v>
      </c>
      <c r="B9" s="356"/>
      <c r="C9" s="356"/>
      <c r="D9" s="356"/>
      <c r="E9" s="356"/>
      <c r="F9" s="357"/>
      <c r="G9" s="358"/>
      <c r="H9" s="359"/>
    </row>
    <row r="10" spans="1:8" ht="15.75" customHeight="1">
      <c r="A10" s="355" t="s">
        <v>803</v>
      </c>
      <c r="B10" s="356"/>
      <c r="C10" s="356"/>
      <c r="D10" s="356"/>
      <c r="E10" s="356"/>
      <c r="F10" s="357"/>
      <c r="G10" s="358"/>
      <c r="H10" s="359"/>
    </row>
    <row r="11" spans="1:8" ht="50.25" customHeight="1">
      <c r="A11" s="355" t="s">
        <v>804</v>
      </c>
      <c r="B11" s="356"/>
      <c r="C11" s="356"/>
      <c r="D11" s="356"/>
      <c r="E11" s="356"/>
      <c r="F11" s="357"/>
      <c r="G11" s="358"/>
      <c r="H11" s="359"/>
    </row>
    <row r="12" spans="1:8" ht="15.75" customHeight="1">
      <c r="A12" s="355" t="s">
        <v>805</v>
      </c>
      <c r="B12" s="356"/>
      <c r="C12" s="356"/>
      <c r="D12" s="356"/>
      <c r="E12" s="356"/>
      <c r="F12" s="357"/>
      <c r="G12" s="358"/>
      <c r="H12" s="359"/>
    </row>
    <row r="13" spans="1:8">
      <c r="A13" s="218"/>
      <c r="B13" s="218"/>
      <c r="C13" s="219"/>
      <c r="D13" s="219"/>
      <c r="E13" s="219"/>
      <c r="F13" s="219"/>
      <c r="G13" s="219"/>
    </row>
    <row r="14" spans="1:8">
      <c r="A14" s="367" t="s">
        <v>806</v>
      </c>
      <c r="B14" s="368" t="s">
        <v>807</v>
      </c>
      <c r="C14" s="370" t="s">
        <v>808</v>
      </c>
      <c r="D14" s="371"/>
      <c r="E14" s="368" t="s">
        <v>809</v>
      </c>
      <c r="F14" s="220" t="s">
        <v>810</v>
      </c>
      <c r="G14" s="368" t="s">
        <v>811</v>
      </c>
      <c r="H14" s="363" t="s">
        <v>812</v>
      </c>
    </row>
    <row r="15" spans="1:8">
      <c r="A15" s="367"/>
      <c r="B15" s="369"/>
      <c r="C15" s="221" t="s">
        <v>813</v>
      </c>
      <c r="D15" s="221" t="s">
        <v>814</v>
      </c>
      <c r="E15" s="372"/>
      <c r="F15" s="220" t="s">
        <v>815</v>
      </c>
      <c r="G15" s="373"/>
      <c r="H15" s="364"/>
    </row>
    <row r="16" spans="1:8">
      <c r="A16" s="374" t="s">
        <v>816</v>
      </c>
      <c r="B16" s="376">
        <v>1</v>
      </c>
      <c r="C16" s="222" t="s">
        <v>817</v>
      </c>
      <c r="D16" s="222" t="s">
        <v>818</v>
      </c>
      <c r="E16" s="223"/>
      <c r="F16" s="379"/>
      <c r="G16" s="382"/>
      <c r="H16" s="385">
        <f>B16*G16</f>
        <v>0</v>
      </c>
    </row>
    <row r="17" spans="1:8">
      <c r="A17" s="374"/>
      <c r="B17" s="377"/>
      <c r="C17" s="222" t="s">
        <v>819</v>
      </c>
      <c r="D17" s="222" t="s">
        <v>820</v>
      </c>
      <c r="E17" s="223"/>
      <c r="F17" s="380"/>
      <c r="G17" s="383"/>
      <c r="H17" s="386"/>
    </row>
    <row r="18" spans="1:8" ht="30">
      <c r="A18" s="374"/>
      <c r="B18" s="377"/>
      <c r="C18" s="222" t="s">
        <v>821</v>
      </c>
      <c r="D18" s="224" t="s">
        <v>822</v>
      </c>
      <c r="E18" s="223"/>
      <c r="F18" s="380"/>
      <c r="G18" s="383"/>
      <c r="H18" s="386"/>
    </row>
    <row r="19" spans="1:8">
      <c r="A19" s="374"/>
      <c r="B19" s="377"/>
      <c r="C19" s="222" t="s">
        <v>823</v>
      </c>
      <c r="D19" s="222" t="s">
        <v>824</v>
      </c>
      <c r="E19" s="223"/>
      <c r="F19" s="380"/>
      <c r="G19" s="383"/>
      <c r="H19" s="386"/>
    </row>
    <row r="20" spans="1:8">
      <c r="A20" s="374"/>
      <c r="B20" s="377"/>
      <c r="C20" s="222" t="s">
        <v>825</v>
      </c>
      <c r="D20" s="222" t="s">
        <v>826</v>
      </c>
      <c r="E20" s="223"/>
      <c r="F20" s="380"/>
      <c r="G20" s="383"/>
      <c r="H20" s="386"/>
    </row>
    <row r="21" spans="1:8">
      <c r="A21" s="374"/>
      <c r="B21" s="377"/>
      <c r="C21" s="222" t="s">
        <v>827</v>
      </c>
      <c r="D21" s="222" t="s">
        <v>828</v>
      </c>
      <c r="E21" s="223"/>
      <c r="F21" s="380"/>
      <c r="G21" s="383"/>
      <c r="H21" s="386"/>
    </row>
    <row r="22" spans="1:8">
      <c r="A22" s="374"/>
      <c r="B22" s="377"/>
      <c r="C22" s="222" t="s">
        <v>829</v>
      </c>
      <c r="D22" s="222" t="s">
        <v>830</v>
      </c>
      <c r="E22" s="223"/>
      <c r="F22" s="380"/>
      <c r="G22" s="383"/>
      <c r="H22" s="386"/>
    </row>
    <row r="23" spans="1:8">
      <c r="A23" s="374"/>
      <c r="B23" s="377"/>
      <c r="C23" s="222" t="s">
        <v>831</v>
      </c>
      <c r="D23" s="225" t="s">
        <v>832</v>
      </c>
      <c r="E23" s="223"/>
      <c r="F23" s="380"/>
      <c r="G23" s="383"/>
      <c r="H23" s="386"/>
    </row>
    <row r="24" spans="1:8">
      <c r="A24" s="374"/>
      <c r="B24" s="377"/>
      <c r="C24" s="222" t="s">
        <v>833</v>
      </c>
      <c r="D24" s="222" t="s">
        <v>834</v>
      </c>
      <c r="E24" s="223"/>
      <c r="F24" s="380"/>
      <c r="G24" s="383"/>
      <c r="H24" s="386"/>
    </row>
    <row r="25" spans="1:8">
      <c r="A25" s="374"/>
      <c r="B25" s="377"/>
      <c r="C25" s="222" t="s">
        <v>835</v>
      </c>
      <c r="D25" s="222" t="s">
        <v>836</v>
      </c>
      <c r="E25" s="223"/>
      <c r="F25" s="380"/>
      <c r="G25" s="383"/>
      <c r="H25" s="386"/>
    </row>
    <row r="26" spans="1:8">
      <c r="A26" s="374"/>
      <c r="B26" s="377"/>
      <c r="C26" s="222" t="s">
        <v>837</v>
      </c>
      <c r="D26" s="222" t="s">
        <v>838</v>
      </c>
      <c r="E26" s="223"/>
      <c r="F26" s="380"/>
      <c r="G26" s="383"/>
      <c r="H26" s="386"/>
    </row>
    <row r="27" spans="1:8" ht="30">
      <c r="A27" s="374"/>
      <c r="B27" s="377"/>
      <c r="C27" s="224" t="s">
        <v>839</v>
      </c>
      <c r="D27" s="222" t="s">
        <v>836</v>
      </c>
      <c r="E27" s="223"/>
      <c r="F27" s="380"/>
      <c r="G27" s="383"/>
      <c r="H27" s="386"/>
    </row>
    <row r="28" spans="1:8">
      <c r="A28" s="374"/>
      <c r="B28" s="377"/>
      <c r="C28" s="222" t="s">
        <v>840</v>
      </c>
      <c r="D28" s="222" t="s">
        <v>836</v>
      </c>
      <c r="E28" s="223"/>
      <c r="F28" s="380"/>
      <c r="G28" s="383"/>
      <c r="H28" s="386"/>
    </row>
    <row r="29" spans="1:8">
      <c r="A29" s="374"/>
      <c r="B29" s="377"/>
      <c r="C29" s="222" t="s">
        <v>841</v>
      </c>
      <c r="D29" s="222" t="s">
        <v>836</v>
      </c>
      <c r="E29" s="223"/>
      <c r="F29" s="380"/>
      <c r="G29" s="383"/>
      <c r="H29" s="386"/>
    </row>
    <row r="30" spans="1:8" ht="30">
      <c r="A30" s="374"/>
      <c r="B30" s="377"/>
      <c r="C30" s="224" t="s">
        <v>842</v>
      </c>
      <c r="D30" s="222" t="s">
        <v>836</v>
      </c>
      <c r="E30" s="223"/>
      <c r="F30" s="380"/>
      <c r="G30" s="383"/>
      <c r="H30" s="386"/>
    </row>
    <row r="31" spans="1:8">
      <c r="A31" s="374"/>
      <c r="B31" s="377"/>
      <c r="C31" s="222" t="s">
        <v>843</v>
      </c>
      <c r="D31" s="222" t="s">
        <v>836</v>
      </c>
      <c r="E31" s="223"/>
      <c r="F31" s="380"/>
      <c r="G31" s="383"/>
      <c r="H31" s="386"/>
    </row>
    <row r="32" spans="1:8">
      <c r="A32" s="374"/>
      <c r="B32" s="377"/>
      <c r="C32" s="222" t="s">
        <v>844</v>
      </c>
      <c r="D32" s="222" t="s">
        <v>836</v>
      </c>
      <c r="E32" s="223"/>
      <c r="F32" s="380"/>
      <c r="G32" s="383"/>
      <c r="H32" s="386"/>
    </row>
    <row r="33" spans="1:8">
      <c r="A33" s="374"/>
      <c r="B33" s="377"/>
      <c r="C33" s="222" t="s">
        <v>845</v>
      </c>
      <c r="D33" s="222" t="s">
        <v>846</v>
      </c>
      <c r="E33" s="223"/>
      <c r="F33" s="380"/>
      <c r="G33" s="383"/>
      <c r="H33" s="386"/>
    </row>
    <row r="34" spans="1:8">
      <c r="A34" s="374"/>
      <c r="B34" s="377"/>
      <c r="C34" s="222" t="s">
        <v>847</v>
      </c>
      <c r="D34" s="222" t="s">
        <v>836</v>
      </c>
      <c r="E34" s="223"/>
      <c r="F34" s="380"/>
      <c r="G34" s="383"/>
      <c r="H34" s="386"/>
    </row>
    <row r="35" spans="1:8">
      <c r="A35" s="374"/>
      <c r="B35" s="377"/>
      <c r="C35" s="222" t="s">
        <v>848</v>
      </c>
      <c r="D35" s="222" t="s">
        <v>836</v>
      </c>
      <c r="E35" s="223"/>
      <c r="F35" s="380"/>
      <c r="G35" s="383"/>
      <c r="H35" s="386"/>
    </row>
    <row r="36" spans="1:8">
      <c r="A36" s="374"/>
      <c r="B36" s="377"/>
      <c r="C36" s="222" t="s">
        <v>849</v>
      </c>
      <c r="D36" s="222" t="s">
        <v>836</v>
      </c>
      <c r="E36" s="223"/>
      <c r="F36" s="380"/>
      <c r="G36" s="383"/>
      <c r="H36" s="386"/>
    </row>
    <row r="37" spans="1:8">
      <c r="A37" s="374"/>
      <c r="B37" s="377"/>
      <c r="C37" s="222" t="s">
        <v>850</v>
      </c>
      <c r="D37" s="222" t="s">
        <v>836</v>
      </c>
      <c r="E37" s="223"/>
      <c r="F37" s="380"/>
      <c r="G37" s="383"/>
      <c r="H37" s="386"/>
    </row>
    <row r="38" spans="1:8">
      <c r="A38" s="374"/>
      <c r="B38" s="377"/>
      <c r="C38" s="222" t="s">
        <v>851</v>
      </c>
      <c r="D38" s="222" t="s">
        <v>836</v>
      </c>
      <c r="E38" s="223"/>
      <c r="F38" s="380"/>
      <c r="G38" s="383"/>
      <c r="H38" s="386"/>
    </row>
    <row r="39" spans="1:8">
      <c r="A39" s="374"/>
      <c r="B39" s="377"/>
      <c r="C39" s="222" t="s">
        <v>852</v>
      </c>
      <c r="D39" s="222" t="s">
        <v>836</v>
      </c>
      <c r="E39" s="223"/>
      <c r="F39" s="380"/>
      <c r="G39" s="383"/>
      <c r="H39" s="386"/>
    </row>
    <row r="40" spans="1:8">
      <c r="A40" s="374"/>
      <c r="B40" s="377"/>
      <c r="C40" s="222" t="s">
        <v>853</v>
      </c>
      <c r="D40" s="222" t="s">
        <v>836</v>
      </c>
      <c r="E40" s="223"/>
      <c r="F40" s="380"/>
      <c r="G40" s="383"/>
      <c r="H40" s="386"/>
    </row>
    <row r="41" spans="1:8">
      <c r="A41" s="374"/>
      <c r="B41" s="377"/>
      <c r="C41" s="222" t="s">
        <v>854</v>
      </c>
      <c r="D41" s="222" t="s">
        <v>836</v>
      </c>
      <c r="E41" s="223"/>
      <c r="F41" s="380"/>
      <c r="G41" s="383"/>
      <c r="H41" s="386"/>
    </row>
    <row r="42" spans="1:8" ht="30">
      <c r="A42" s="374"/>
      <c r="B42" s="377"/>
      <c r="C42" s="224" t="s">
        <v>855</v>
      </c>
      <c r="D42" s="222" t="s">
        <v>836</v>
      </c>
      <c r="E42" s="223"/>
      <c r="F42" s="380"/>
      <c r="G42" s="383"/>
      <c r="H42" s="386"/>
    </row>
    <row r="43" spans="1:8">
      <c r="A43" s="374"/>
      <c r="B43" s="377"/>
      <c r="C43" s="222" t="s">
        <v>856</v>
      </c>
      <c r="D43" s="222" t="s">
        <v>836</v>
      </c>
      <c r="E43" s="223"/>
      <c r="F43" s="380"/>
      <c r="G43" s="383"/>
      <c r="H43" s="386"/>
    </row>
    <row r="44" spans="1:8">
      <c r="A44" s="374"/>
      <c r="B44" s="377"/>
      <c r="C44" s="222" t="s">
        <v>857</v>
      </c>
      <c r="D44" s="222" t="s">
        <v>836</v>
      </c>
      <c r="E44" s="223"/>
      <c r="F44" s="380"/>
      <c r="G44" s="383"/>
      <c r="H44" s="386"/>
    </row>
    <row r="45" spans="1:8">
      <c r="A45" s="374"/>
      <c r="B45" s="377"/>
      <c r="C45" s="222" t="s">
        <v>858</v>
      </c>
      <c r="D45" s="222" t="s">
        <v>836</v>
      </c>
      <c r="E45" s="223"/>
      <c r="F45" s="380"/>
      <c r="G45" s="383"/>
      <c r="H45" s="386"/>
    </row>
    <row r="46" spans="1:8">
      <c r="A46" s="374"/>
      <c r="B46" s="377"/>
      <c r="C46" s="222" t="s">
        <v>859</v>
      </c>
      <c r="D46" s="222" t="s">
        <v>836</v>
      </c>
      <c r="E46" s="223"/>
      <c r="F46" s="380"/>
      <c r="G46" s="383"/>
      <c r="H46" s="386"/>
    </row>
    <row r="47" spans="1:8">
      <c r="A47" s="374"/>
      <c r="B47" s="377"/>
      <c r="C47" s="222" t="s">
        <v>860</v>
      </c>
      <c r="D47" s="222" t="s">
        <v>836</v>
      </c>
      <c r="E47" s="223"/>
      <c r="F47" s="380"/>
      <c r="G47" s="383"/>
      <c r="H47" s="386"/>
    </row>
    <row r="48" spans="1:8">
      <c r="A48" s="374"/>
      <c r="B48" s="377"/>
      <c r="C48" s="222" t="s">
        <v>861</v>
      </c>
      <c r="D48" s="222" t="s">
        <v>836</v>
      </c>
      <c r="E48" s="223"/>
      <c r="F48" s="380"/>
      <c r="G48" s="383"/>
      <c r="H48" s="386"/>
    </row>
    <row r="49" spans="1:8">
      <c r="A49" s="374"/>
      <c r="B49" s="377"/>
      <c r="C49" s="222" t="s">
        <v>862</v>
      </c>
      <c r="D49" s="222" t="s">
        <v>836</v>
      </c>
      <c r="E49" s="223"/>
      <c r="F49" s="380"/>
      <c r="G49" s="383"/>
      <c r="H49" s="386"/>
    </row>
    <row r="50" spans="1:8">
      <c r="A50" s="374"/>
      <c r="B50" s="377"/>
      <c r="C50" s="222" t="s">
        <v>863</v>
      </c>
      <c r="D50" s="222" t="s">
        <v>836</v>
      </c>
      <c r="E50" s="223"/>
      <c r="F50" s="380"/>
      <c r="G50" s="383"/>
      <c r="H50" s="386"/>
    </row>
    <row r="51" spans="1:8">
      <c r="A51" s="374"/>
      <c r="B51" s="377"/>
      <c r="C51" s="222" t="s">
        <v>864</v>
      </c>
      <c r="D51" s="222" t="s">
        <v>836</v>
      </c>
      <c r="E51" s="223"/>
      <c r="F51" s="380"/>
      <c r="G51" s="383"/>
      <c r="H51" s="386"/>
    </row>
    <row r="52" spans="1:8">
      <c r="A52" s="374"/>
      <c r="B52" s="377"/>
      <c r="C52" s="222" t="s">
        <v>865</v>
      </c>
      <c r="D52" s="222" t="s">
        <v>836</v>
      </c>
      <c r="E52" s="223"/>
      <c r="F52" s="380"/>
      <c r="G52" s="383"/>
      <c r="H52" s="386"/>
    </row>
    <row r="53" spans="1:8">
      <c r="A53" s="374"/>
      <c r="B53" s="377"/>
      <c r="C53" s="222" t="s">
        <v>866</v>
      </c>
      <c r="D53" s="222" t="s">
        <v>836</v>
      </c>
      <c r="E53" s="223"/>
      <c r="F53" s="380"/>
      <c r="G53" s="383"/>
      <c r="H53" s="386"/>
    </row>
    <row r="54" spans="1:8">
      <c r="A54" s="374"/>
      <c r="B54" s="377"/>
      <c r="C54" s="222" t="s">
        <v>867</v>
      </c>
      <c r="D54" s="222" t="s">
        <v>836</v>
      </c>
      <c r="E54" s="223"/>
      <c r="F54" s="380"/>
      <c r="G54" s="383"/>
      <c r="H54" s="386"/>
    </row>
    <row r="55" spans="1:8">
      <c r="A55" s="374"/>
      <c r="B55" s="377"/>
      <c r="C55" s="222" t="s">
        <v>868</v>
      </c>
      <c r="D55" s="222" t="s">
        <v>836</v>
      </c>
      <c r="E55" s="223"/>
      <c r="F55" s="380"/>
      <c r="G55" s="383"/>
      <c r="H55" s="386"/>
    </row>
    <row r="56" spans="1:8">
      <c r="A56" s="374"/>
      <c r="B56" s="377"/>
      <c r="C56" s="222" t="s">
        <v>869</v>
      </c>
      <c r="D56" s="222" t="s">
        <v>836</v>
      </c>
      <c r="E56" s="223"/>
      <c r="F56" s="380"/>
      <c r="G56" s="383"/>
      <c r="H56" s="386"/>
    </row>
    <row r="57" spans="1:8">
      <c r="A57" s="374"/>
      <c r="B57" s="377"/>
      <c r="C57" s="222" t="s">
        <v>870</v>
      </c>
      <c r="D57" s="222" t="s">
        <v>836</v>
      </c>
      <c r="E57" s="223"/>
      <c r="F57" s="380"/>
      <c r="G57" s="383"/>
      <c r="H57" s="386"/>
    </row>
    <row r="58" spans="1:8">
      <c r="A58" s="374"/>
      <c r="B58" s="377"/>
      <c r="C58" s="222" t="s">
        <v>871</v>
      </c>
      <c r="D58" s="222" t="s">
        <v>836</v>
      </c>
      <c r="E58" s="223"/>
      <c r="F58" s="380"/>
      <c r="G58" s="383"/>
      <c r="H58" s="386"/>
    </row>
    <row r="59" spans="1:8">
      <c r="A59" s="374"/>
      <c r="B59" s="377"/>
      <c r="C59" s="222" t="s">
        <v>872</v>
      </c>
      <c r="D59" s="222" t="s">
        <v>836</v>
      </c>
      <c r="E59" s="223"/>
      <c r="F59" s="380"/>
      <c r="G59" s="383"/>
      <c r="H59" s="386"/>
    </row>
    <row r="60" spans="1:8">
      <c r="A60" s="374"/>
      <c r="B60" s="377"/>
      <c r="C60" s="222" t="s">
        <v>873</v>
      </c>
      <c r="D60" s="222" t="s">
        <v>836</v>
      </c>
      <c r="E60" s="223"/>
      <c r="F60" s="380"/>
      <c r="G60" s="383"/>
      <c r="H60" s="386"/>
    </row>
    <row r="61" spans="1:8">
      <c r="A61" s="374"/>
      <c r="B61" s="377"/>
      <c r="C61" s="222" t="s">
        <v>874</v>
      </c>
      <c r="D61" s="222" t="s">
        <v>836</v>
      </c>
      <c r="E61" s="223"/>
      <c r="F61" s="380"/>
      <c r="G61" s="383"/>
      <c r="H61" s="386"/>
    </row>
    <row r="62" spans="1:8">
      <c r="A62" s="374"/>
      <c r="B62" s="377"/>
      <c r="C62" s="222" t="s">
        <v>875</v>
      </c>
      <c r="D62" s="222" t="s">
        <v>836</v>
      </c>
      <c r="E62" s="223"/>
      <c r="F62" s="380"/>
      <c r="G62" s="383"/>
      <c r="H62" s="386"/>
    </row>
    <row r="63" spans="1:8">
      <c r="A63" s="374"/>
      <c r="B63" s="377"/>
      <c r="C63" s="222" t="s">
        <v>876</v>
      </c>
      <c r="D63" s="222" t="s">
        <v>836</v>
      </c>
      <c r="E63" s="223"/>
      <c r="F63" s="380"/>
      <c r="G63" s="383"/>
      <c r="H63" s="386"/>
    </row>
    <row r="64" spans="1:8">
      <c r="A64" s="374"/>
      <c r="B64" s="377"/>
      <c r="C64" s="222" t="s">
        <v>877</v>
      </c>
      <c r="D64" s="222" t="s">
        <v>836</v>
      </c>
      <c r="E64" s="223"/>
      <c r="F64" s="380"/>
      <c r="G64" s="383"/>
      <c r="H64" s="386"/>
    </row>
    <row r="65" spans="1:8" ht="30">
      <c r="A65" s="374"/>
      <c r="B65" s="377"/>
      <c r="C65" s="224" t="s">
        <v>878</v>
      </c>
      <c r="D65" s="222" t="s">
        <v>836</v>
      </c>
      <c r="E65" s="223"/>
      <c r="F65" s="380"/>
      <c r="G65" s="383"/>
      <c r="H65" s="386"/>
    </row>
    <row r="66" spans="1:8" ht="30">
      <c r="A66" s="374"/>
      <c r="B66" s="377"/>
      <c r="C66" s="224" t="s">
        <v>879</v>
      </c>
      <c r="D66" s="222" t="s">
        <v>836</v>
      </c>
      <c r="E66" s="223"/>
      <c r="F66" s="380"/>
      <c r="G66" s="383"/>
      <c r="H66" s="386"/>
    </row>
    <row r="67" spans="1:8">
      <c r="A67" s="374"/>
      <c r="B67" s="377"/>
      <c r="C67" s="222" t="s">
        <v>880</v>
      </c>
      <c r="D67" s="222" t="s">
        <v>836</v>
      </c>
      <c r="E67" s="223"/>
      <c r="F67" s="380"/>
      <c r="G67" s="383"/>
      <c r="H67" s="386"/>
    </row>
    <row r="68" spans="1:8" ht="60">
      <c r="A68" s="374"/>
      <c r="B68" s="377"/>
      <c r="C68" s="224" t="s">
        <v>881</v>
      </c>
      <c r="D68" s="222" t="s">
        <v>836</v>
      </c>
      <c r="E68" s="223"/>
      <c r="F68" s="380"/>
      <c r="G68" s="383"/>
      <c r="H68" s="386"/>
    </row>
    <row r="69" spans="1:8" ht="60">
      <c r="A69" s="374"/>
      <c r="B69" s="377"/>
      <c r="C69" s="224" t="s">
        <v>882</v>
      </c>
      <c r="D69" s="222" t="s">
        <v>836</v>
      </c>
      <c r="E69" s="223"/>
      <c r="F69" s="380"/>
      <c r="G69" s="383"/>
      <c r="H69" s="386"/>
    </row>
    <row r="70" spans="1:8">
      <c r="A70" s="374"/>
      <c r="B70" s="377"/>
      <c r="C70" s="222" t="s">
        <v>883</v>
      </c>
      <c r="D70" s="222" t="s">
        <v>836</v>
      </c>
      <c r="E70" s="223"/>
      <c r="F70" s="380"/>
      <c r="G70" s="383"/>
      <c r="H70" s="386"/>
    </row>
    <row r="71" spans="1:8">
      <c r="A71" s="374"/>
      <c r="B71" s="377"/>
      <c r="C71" s="222" t="s">
        <v>884</v>
      </c>
      <c r="D71" s="222" t="s">
        <v>836</v>
      </c>
      <c r="E71" s="223"/>
      <c r="F71" s="380"/>
      <c r="G71" s="383"/>
      <c r="H71" s="386"/>
    </row>
    <row r="72" spans="1:8">
      <c r="A72" s="374"/>
      <c r="B72" s="377"/>
      <c r="C72" s="222" t="s">
        <v>885</v>
      </c>
      <c r="D72" s="222" t="s">
        <v>836</v>
      </c>
      <c r="E72" s="223"/>
      <c r="F72" s="380"/>
      <c r="G72" s="383"/>
      <c r="H72" s="386"/>
    </row>
    <row r="73" spans="1:8">
      <c r="A73" s="374"/>
      <c r="B73" s="377"/>
      <c r="C73" s="222" t="s">
        <v>886</v>
      </c>
      <c r="D73" s="222" t="s">
        <v>836</v>
      </c>
      <c r="E73" s="223"/>
      <c r="F73" s="380"/>
      <c r="G73" s="383"/>
      <c r="H73" s="386"/>
    </row>
    <row r="74" spans="1:8">
      <c r="A74" s="374"/>
      <c r="B74" s="377"/>
      <c r="C74" s="222" t="s">
        <v>887</v>
      </c>
      <c r="D74" s="222" t="s">
        <v>888</v>
      </c>
      <c r="E74" s="223"/>
      <c r="F74" s="380"/>
      <c r="G74" s="383"/>
      <c r="H74" s="386"/>
    </row>
    <row r="75" spans="1:8">
      <c r="A75" s="374"/>
      <c r="B75" s="377"/>
      <c r="C75" s="222" t="s">
        <v>889</v>
      </c>
      <c r="D75" s="222" t="s">
        <v>836</v>
      </c>
      <c r="E75" s="223"/>
      <c r="F75" s="380"/>
      <c r="G75" s="383"/>
      <c r="H75" s="386"/>
    </row>
    <row r="76" spans="1:8">
      <c r="A76" s="374"/>
      <c r="B76" s="377"/>
      <c r="C76" s="222" t="s">
        <v>890</v>
      </c>
      <c r="D76" s="222" t="s">
        <v>836</v>
      </c>
      <c r="E76" s="223"/>
      <c r="F76" s="380"/>
      <c r="G76" s="383"/>
      <c r="H76" s="386"/>
    </row>
    <row r="77" spans="1:8">
      <c r="A77" s="374"/>
      <c r="B77" s="377"/>
      <c r="C77" s="222" t="s">
        <v>891</v>
      </c>
      <c r="D77" s="222" t="s">
        <v>836</v>
      </c>
      <c r="E77" s="223"/>
      <c r="F77" s="380"/>
      <c r="G77" s="383"/>
      <c r="H77" s="386"/>
    </row>
    <row r="78" spans="1:8">
      <c r="A78" s="374"/>
      <c r="B78" s="377"/>
      <c r="C78" s="222" t="s">
        <v>892</v>
      </c>
      <c r="D78" s="222" t="s">
        <v>836</v>
      </c>
      <c r="E78" s="223"/>
      <c r="F78" s="380"/>
      <c r="G78" s="383"/>
      <c r="H78" s="386"/>
    </row>
    <row r="79" spans="1:8">
      <c r="A79" s="374"/>
      <c r="B79" s="377"/>
      <c r="C79" s="222" t="s">
        <v>893</v>
      </c>
      <c r="D79" s="222" t="s">
        <v>836</v>
      </c>
      <c r="E79" s="223"/>
      <c r="F79" s="380"/>
      <c r="G79" s="383"/>
      <c r="H79" s="386"/>
    </row>
    <row r="80" spans="1:8">
      <c r="A80" s="374"/>
      <c r="B80" s="377"/>
      <c r="C80" s="222" t="s">
        <v>894</v>
      </c>
      <c r="D80" s="222" t="s">
        <v>836</v>
      </c>
      <c r="E80" s="223"/>
      <c r="F80" s="380"/>
      <c r="G80" s="383"/>
      <c r="H80" s="386"/>
    </row>
    <row r="81" spans="1:8">
      <c r="A81" s="374"/>
      <c r="B81" s="377"/>
      <c r="C81" s="222" t="s">
        <v>895</v>
      </c>
      <c r="D81" s="222" t="s">
        <v>836</v>
      </c>
      <c r="E81" s="223"/>
      <c r="F81" s="380"/>
      <c r="G81" s="383"/>
      <c r="H81" s="386"/>
    </row>
    <row r="82" spans="1:8">
      <c r="A82" s="374"/>
      <c r="B82" s="377"/>
      <c r="C82" s="222" t="s">
        <v>896</v>
      </c>
      <c r="D82" s="222" t="s">
        <v>836</v>
      </c>
      <c r="E82" s="223"/>
      <c r="F82" s="380"/>
      <c r="G82" s="383"/>
      <c r="H82" s="386"/>
    </row>
    <row r="83" spans="1:8">
      <c r="A83" s="374"/>
      <c r="B83" s="377"/>
      <c r="C83" s="222" t="s">
        <v>897</v>
      </c>
      <c r="D83" s="222" t="s">
        <v>836</v>
      </c>
      <c r="E83" s="223"/>
      <c r="F83" s="380"/>
      <c r="G83" s="383"/>
      <c r="H83" s="386"/>
    </row>
    <row r="84" spans="1:8">
      <c r="A84" s="374"/>
      <c r="B84" s="377"/>
      <c r="C84" s="222" t="s">
        <v>898</v>
      </c>
      <c r="D84" s="222" t="s">
        <v>836</v>
      </c>
      <c r="E84" s="223"/>
      <c r="F84" s="380"/>
      <c r="G84" s="383"/>
      <c r="H84" s="386"/>
    </row>
    <row r="85" spans="1:8">
      <c r="A85" s="374"/>
      <c r="B85" s="377"/>
      <c r="C85" s="222" t="s">
        <v>899</v>
      </c>
      <c r="D85" s="222" t="s">
        <v>836</v>
      </c>
      <c r="E85" s="223"/>
      <c r="F85" s="380"/>
      <c r="G85" s="383"/>
      <c r="H85" s="386"/>
    </row>
    <row r="86" spans="1:8">
      <c r="A86" s="374"/>
      <c r="B86" s="377"/>
      <c r="C86" s="222" t="s">
        <v>900</v>
      </c>
      <c r="D86" s="222" t="s">
        <v>836</v>
      </c>
      <c r="E86" s="223"/>
      <c r="F86" s="380"/>
      <c r="G86" s="383"/>
      <c r="H86" s="386"/>
    </row>
    <row r="87" spans="1:8">
      <c r="A87" s="374"/>
      <c r="B87" s="377"/>
      <c r="C87" s="222" t="s">
        <v>901</v>
      </c>
      <c r="D87" s="222" t="s">
        <v>836</v>
      </c>
      <c r="E87" s="223"/>
      <c r="F87" s="380"/>
      <c r="G87" s="383"/>
      <c r="H87" s="386"/>
    </row>
    <row r="88" spans="1:8">
      <c r="A88" s="374"/>
      <c r="B88" s="377"/>
      <c r="C88" s="222" t="s">
        <v>902</v>
      </c>
      <c r="D88" s="222" t="s">
        <v>836</v>
      </c>
      <c r="E88" s="223"/>
      <c r="F88" s="380"/>
      <c r="G88" s="383"/>
      <c r="H88" s="386"/>
    </row>
    <row r="89" spans="1:8">
      <c r="A89" s="374"/>
      <c r="B89" s="377"/>
      <c r="C89" s="222" t="s">
        <v>903</v>
      </c>
      <c r="D89" s="222" t="s">
        <v>836</v>
      </c>
      <c r="E89" s="223"/>
      <c r="F89" s="380"/>
      <c r="G89" s="383"/>
      <c r="H89" s="386"/>
    </row>
    <row r="90" spans="1:8">
      <c r="A90" s="374"/>
      <c r="B90" s="377"/>
      <c r="C90" s="222" t="s">
        <v>904</v>
      </c>
      <c r="D90" s="222" t="s">
        <v>836</v>
      </c>
      <c r="E90" s="223"/>
      <c r="F90" s="380"/>
      <c r="G90" s="383"/>
      <c r="H90" s="386"/>
    </row>
    <row r="91" spans="1:8" ht="15.75" customHeight="1">
      <c r="A91" s="375"/>
      <c r="B91" s="378"/>
      <c r="C91" s="224" t="s">
        <v>905</v>
      </c>
      <c r="D91" s="224" t="s">
        <v>906</v>
      </c>
      <c r="E91" s="223"/>
      <c r="F91" s="381"/>
      <c r="G91" s="384"/>
      <c r="H91" s="387"/>
    </row>
    <row r="93" spans="1:8" ht="15.75">
      <c r="F93" s="365" t="s">
        <v>907</v>
      </c>
      <c r="G93" s="366"/>
      <c r="H93" s="226">
        <f>H16</f>
        <v>0</v>
      </c>
    </row>
  </sheetData>
  <sheetProtection algorithmName="SHA-512" hashValue="MWdJyY4Ln5XyzDCex68jN6FaWAAGo/x5NMh+Pwqmgu0K+RSuugT+SQCToN2CzWqnJgBq5MJOxB/KV8SGC14E/A==" saltValue="7XthPnhBNPU3+sSzKekZ8A==" spinCount="100000" sheet="1" objects="1" scenarios="1" formatCells="0" formatColumns="0" formatRows="0"/>
  <mergeCells count="31">
    <mergeCell ref="H16:H91"/>
    <mergeCell ref="F93:G93"/>
    <mergeCell ref="A14:A15"/>
    <mergeCell ref="B14:B15"/>
    <mergeCell ref="C14:D14"/>
    <mergeCell ref="E14:E15"/>
    <mergeCell ref="G14:G15"/>
    <mergeCell ref="A16:A91"/>
    <mergeCell ref="B16:B91"/>
    <mergeCell ref="F16:F91"/>
    <mergeCell ref="G16:G91"/>
    <mergeCell ref="H14:H15"/>
    <mergeCell ref="A10:F10"/>
    <mergeCell ref="G10:H10"/>
    <mergeCell ref="A11:F11"/>
    <mergeCell ref="G11:H11"/>
    <mergeCell ref="A12:F12"/>
    <mergeCell ref="G12:H12"/>
    <mergeCell ref="A7:F7"/>
    <mergeCell ref="G7:H7"/>
    <mergeCell ref="A8:F8"/>
    <mergeCell ref="G8:H8"/>
    <mergeCell ref="A9:F9"/>
    <mergeCell ref="G9:H9"/>
    <mergeCell ref="A6:F6"/>
    <mergeCell ref="G6:H6"/>
    <mergeCell ref="D2:E2"/>
    <mergeCell ref="A4:F4"/>
    <mergeCell ref="G4:H4"/>
    <mergeCell ref="A5:F5"/>
    <mergeCell ref="G5:H5"/>
  </mergeCells>
  <pageMargins left="0.47" right="0.25" top="0.62" bottom="0.49" header="0.3" footer="0.26"/>
  <pageSetup paperSize="8" scale="8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65953-BB22-4EE3-986F-888617881107}">
  <sheetPr>
    <pageSetUpPr fitToPage="1"/>
  </sheetPr>
  <dimension ref="A1:J319"/>
  <sheetViews>
    <sheetView zoomScaleNormal="100" workbookViewId="0"/>
  </sheetViews>
  <sheetFormatPr defaultRowHeight="15"/>
  <cols>
    <col min="1" max="1" width="66.140625" style="187" customWidth="1"/>
    <col min="2" max="2" width="30.28515625" style="187" customWidth="1"/>
    <col min="3" max="3" width="52.28515625" style="187" customWidth="1"/>
    <col min="4" max="4" width="9.140625" style="187" customWidth="1"/>
    <col min="5" max="16384" width="9.140625" style="187"/>
  </cols>
  <sheetData>
    <row r="1" spans="1:10" ht="23.25">
      <c r="A1" s="227" t="s">
        <v>908</v>
      </c>
    </row>
    <row r="2" spans="1:10" ht="18">
      <c r="A2" s="228" t="s">
        <v>909</v>
      </c>
    </row>
    <row r="4" spans="1:10" ht="49.5" customHeight="1">
      <c r="A4" s="388" t="s">
        <v>910</v>
      </c>
      <c r="B4" s="388"/>
      <c r="C4" s="229" t="s">
        <v>911</v>
      </c>
      <c r="D4" s="230"/>
      <c r="E4" s="230"/>
      <c r="F4" s="230"/>
      <c r="G4" s="230"/>
      <c r="H4" s="230"/>
      <c r="I4" s="230"/>
      <c r="J4" s="230"/>
    </row>
    <row r="5" spans="1:10" ht="15.75" thickBot="1"/>
    <row r="6" spans="1:10" ht="15.75" thickBot="1">
      <c r="A6" s="231" t="s">
        <v>912</v>
      </c>
      <c r="C6" s="232"/>
    </row>
    <row r="8" spans="1:10">
      <c r="A8" s="233"/>
    </row>
    <row r="9" spans="1:10">
      <c r="A9" s="233" t="s">
        <v>913</v>
      </c>
    </row>
    <row r="10" spans="1:10">
      <c r="A10" s="233"/>
    </row>
    <row r="11" spans="1:10">
      <c r="A11" s="233" t="s">
        <v>914</v>
      </c>
    </row>
    <row r="12" spans="1:10">
      <c r="A12" s="233" t="s">
        <v>915</v>
      </c>
    </row>
    <row r="13" spans="1:10">
      <c r="A13" s="233"/>
    </row>
    <row r="14" spans="1:10">
      <c r="A14" s="233" t="s">
        <v>916</v>
      </c>
    </row>
    <row r="15" spans="1:10">
      <c r="A15" s="233" t="s">
        <v>917</v>
      </c>
    </row>
    <row r="16" spans="1:10">
      <c r="A16" s="233" t="s">
        <v>918</v>
      </c>
    </row>
    <row r="17" spans="1:3">
      <c r="A17" s="233" t="s">
        <v>919</v>
      </c>
    </row>
    <row r="18" spans="1:3">
      <c r="A18" s="233" t="s">
        <v>920</v>
      </c>
    </row>
    <row r="19" spans="1:3">
      <c r="A19" s="233" t="s">
        <v>921</v>
      </c>
    </row>
    <row r="20" spans="1:3">
      <c r="A20" s="233"/>
    </row>
    <row r="21" spans="1:3">
      <c r="A21" s="233" t="s">
        <v>922</v>
      </c>
    </row>
    <row r="22" spans="1:3">
      <c r="A22" s="233" t="s">
        <v>923</v>
      </c>
    </row>
    <row r="23" spans="1:3" ht="17.25">
      <c r="A23" s="234" t="s">
        <v>924</v>
      </c>
    </row>
    <row r="30" spans="1:3" ht="15.75" thickBot="1">
      <c r="A30" s="231"/>
    </row>
    <row r="31" spans="1:3" ht="15.75" thickBot="1">
      <c r="A31" s="231" t="s">
        <v>925</v>
      </c>
      <c r="C31" s="232"/>
    </row>
    <row r="32" spans="1:3">
      <c r="A32" s="233"/>
    </row>
    <row r="33" spans="1:1">
      <c r="A33" s="233" t="s">
        <v>926</v>
      </c>
    </row>
    <row r="34" spans="1:1">
      <c r="A34" s="233" t="s">
        <v>927</v>
      </c>
    </row>
    <row r="35" spans="1:1">
      <c r="A35" s="233" t="s">
        <v>928</v>
      </c>
    </row>
    <row r="36" spans="1:1">
      <c r="A36" s="233" t="s">
        <v>929</v>
      </c>
    </row>
    <row r="37" spans="1:1">
      <c r="A37" s="233" t="s">
        <v>930</v>
      </c>
    </row>
    <row r="38" spans="1:1">
      <c r="A38" s="233" t="s">
        <v>931</v>
      </c>
    </row>
    <row r="39" spans="1:1">
      <c r="A39" s="233" t="s">
        <v>932</v>
      </c>
    </row>
    <row r="40" spans="1:1">
      <c r="A40" s="233" t="s">
        <v>933</v>
      </c>
    </row>
    <row r="41" spans="1:1">
      <c r="A41" s="233" t="s">
        <v>934</v>
      </c>
    </row>
    <row r="42" spans="1:1">
      <c r="A42" s="233" t="s">
        <v>935</v>
      </c>
    </row>
    <row r="43" spans="1:1">
      <c r="A43" s="233" t="s">
        <v>936</v>
      </c>
    </row>
    <row r="44" spans="1:1">
      <c r="A44" s="233" t="s">
        <v>937</v>
      </c>
    </row>
    <row r="45" spans="1:1">
      <c r="A45" s="233" t="s">
        <v>938</v>
      </c>
    </row>
    <row r="46" spans="1:1">
      <c r="A46" s="233" t="s">
        <v>939</v>
      </c>
    </row>
    <row r="47" spans="1:1">
      <c r="A47" s="233" t="s">
        <v>940</v>
      </c>
    </row>
    <row r="48" spans="1:1">
      <c r="A48" s="233" t="s">
        <v>941</v>
      </c>
    </row>
    <row r="49" spans="1:3">
      <c r="A49" s="233" t="s">
        <v>942</v>
      </c>
    </row>
    <row r="50" spans="1:3">
      <c r="A50" s="233"/>
    </row>
    <row r="51" spans="1:3">
      <c r="A51" s="233" t="s">
        <v>943</v>
      </c>
    </row>
    <row r="59" spans="1:3" ht="15.75" thickBot="1">
      <c r="A59" s="233"/>
    </row>
    <row r="60" spans="1:3" ht="15.75" thickBot="1">
      <c r="A60" s="231" t="s">
        <v>944</v>
      </c>
      <c r="C60" s="232"/>
    </row>
    <row r="61" spans="1:3">
      <c r="A61" s="233"/>
    </row>
    <row r="62" spans="1:3">
      <c r="A62" s="233" t="s">
        <v>945</v>
      </c>
    </row>
    <row r="63" spans="1:3">
      <c r="A63" s="233"/>
    </row>
    <row r="64" spans="1:3">
      <c r="A64" s="233" t="s">
        <v>946</v>
      </c>
    </row>
    <row r="65" spans="1:3">
      <c r="A65" s="233"/>
    </row>
    <row r="66" spans="1:3">
      <c r="A66" s="233"/>
    </row>
    <row r="67" spans="1:3">
      <c r="A67" s="233"/>
    </row>
    <row r="68" spans="1:3">
      <c r="A68" s="233"/>
    </row>
    <row r="69" spans="1:3">
      <c r="A69" s="233"/>
    </row>
    <row r="70" spans="1:3">
      <c r="A70" s="233"/>
    </row>
    <row r="71" spans="1:3" ht="15.75" thickBot="1">
      <c r="A71" s="233"/>
    </row>
    <row r="72" spans="1:3" ht="15.75" thickBot="1">
      <c r="A72" s="231" t="s">
        <v>947</v>
      </c>
      <c r="C72" s="232"/>
    </row>
    <row r="73" spans="1:3">
      <c r="A73" s="233" t="s">
        <v>948</v>
      </c>
    </row>
    <row r="75" spans="1:3">
      <c r="A75" s="233" t="s">
        <v>949</v>
      </c>
    </row>
    <row r="76" spans="1:3">
      <c r="A76" s="233" t="s">
        <v>950</v>
      </c>
    </row>
    <row r="77" spans="1:3">
      <c r="A77" s="233" t="s">
        <v>951</v>
      </c>
    </row>
    <row r="78" spans="1:3">
      <c r="A78" s="233" t="s">
        <v>952</v>
      </c>
    </row>
    <row r="79" spans="1:3">
      <c r="A79" s="233" t="s">
        <v>953</v>
      </c>
    </row>
    <row r="80" spans="1:3">
      <c r="A80" s="233" t="s">
        <v>954</v>
      </c>
    </row>
    <row r="81" spans="1:1">
      <c r="A81" s="233" t="s">
        <v>955</v>
      </c>
    </row>
    <row r="82" spans="1:1">
      <c r="A82" s="233" t="s">
        <v>956</v>
      </c>
    </row>
    <row r="83" spans="1:1">
      <c r="A83" s="233" t="s">
        <v>957</v>
      </c>
    </row>
    <row r="84" spans="1:1">
      <c r="A84" s="233" t="s">
        <v>958</v>
      </c>
    </row>
    <row r="85" spans="1:1">
      <c r="A85" s="233" t="s">
        <v>959</v>
      </c>
    </row>
    <row r="86" spans="1:1">
      <c r="A86" s="233" t="s">
        <v>960</v>
      </c>
    </row>
    <row r="87" spans="1:1">
      <c r="A87" s="233" t="s">
        <v>961</v>
      </c>
    </row>
    <row r="88" spans="1:1">
      <c r="A88" s="233" t="s">
        <v>962</v>
      </c>
    </row>
    <row r="89" spans="1:1">
      <c r="A89" s="233" t="s">
        <v>963</v>
      </c>
    </row>
    <row r="90" spans="1:1">
      <c r="A90" s="233" t="s">
        <v>964</v>
      </c>
    </row>
    <row r="91" spans="1:1">
      <c r="A91" s="233" t="s">
        <v>965</v>
      </c>
    </row>
    <row r="92" spans="1:1">
      <c r="A92" s="233" t="s">
        <v>966</v>
      </c>
    </row>
    <row r="93" spans="1:1">
      <c r="A93" s="233" t="s">
        <v>967</v>
      </c>
    </row>
    <row r="94" spans="1:1">
      <c r="A94" s="233" t="s">
        <v>968</v>
      </c>
    </row>
    <row r="95" spans="1:1">
      <c r="A95" s="233" t="s">
        <v>969</v>
      </c>
    </row>
    <row r="96" spans="1:1">
      <c r="A96" s="233"/>
    </row>
    <row r="97" spans="1:3">
      <c r="A97" s="233" t="s">
        <v>970</v>
      </c>
    </row>
    <row r="98" spans="1:3">
      <c r="A98" s="233" t="s">
        <v>971</v>
      </c>
    </row>
    <row r="99" spans="1:3">
      <c r="A99" s="233" t="s">
        <v>972</v>
      </c>
    </row>
    <row r="100" spans="1:3">
      <c r="A100" s="233" t="s">
        <v>973</v>
      </c>
    </row>
    <row r="101" spans="1:3" ht="32.25" customHeight="1">
      <c r="A101" s="389" t="s">
        <v>974</v>
      </c>
      <c r="B101" s="389"/>
      <c r="C101" s="389"/>
    </row>
    <row r="102" spans="1:3">
      <c r="A102" s="233" t="s">
        <v>975</v>
      </c>
    </row>
    <row r="103" spans="1:3">
      <c r="A103" s="233"/>
    </row>
    <row r="104" spans="1:3">
      <c r="A104" s="233" t="s">
        <v>976</v>
      </c>
    </row>
    <row r="105" spans="1:3">
      <c r="A105" s="233" t="s">
        <v>977</v>
      </c>
    </row>
    <row r="106" spans="1:3">
      <c r="A106" s="233"/>
    </row>
    <row r="107" spans="1:3">
      <c r="A107" s="233" t="s">
        <v>978</v>
      </c>
    </row>
    <row r="108" spans="1:3">
      <c r="A108" s="233" t="s">
        <v>979</v>
      </c>
    </row>
    <row r="109" spans="1:3">
      <c r="A109" s="233" t="s">
        <v>980</v>
      </c>
    </row>
    <row r="110" spans="1:3">
      <c r="A110" s="233" t="s">
        <v>981</v>
      </c>
    </row>
    <row r="111" spans="1:3">
      <c r="A111" s="233"/>
    </row>
    <row r="112" spans="1:3">
      <c r="A112" s="233" t="s">
        <v>982</v>
      </c>
    </row>
    <row r="113" spans="1:3">
      <c r="A113" s="233" t="s">
        <v>983</v>
      </c>
    </row>
    <row r="114" spans="1:3" ht="33" customHeight="1">
      <c r="A114" s="389" t="s">
        <v>984</v>
      </c>
      <c r="B114" s="389"/>
      <c r="C114" s="389"/>
    </row>
    <row r="115" spans="1:3">
      <c r="A115" s="233" t="s">
        <v>985</v>
      </c>
    </row>
    <row r="116" spans="1:3" ht="46.5" customHeight="1">
      <c r="A116" s="389" t="s">
        <v>986</v>
      </c>
      <c r="B116" s="389"/>
      <c r="C116" s="389"/>
    </row>
    <row r="117" spans="1:3">
      <c r="A117" s="233" t="s">
        <v>987</v>
      </c>
    </row>
    <row r="118" spans="1:3">
      <c r="A118" s="233" t="s">
        <v>988</v>
      </c>
    </row>
    <row r="119" spans="1:3">
      <c r="A119" s="233" t="s">
        <v>989</v>
      </c>
    </row>
    <row r="120" spans="1:3">
      <c r="A120" s="233"/>
    </row>
    <row r="121" spans="1:3">
      <c r="A121" s="233" t="s">
        <v>990</v>
      </c>
    </row>
    <row r="122" spans="1:3">
      <c r="A122" s="233" t="s">
        <v>991</v>
      </c>
    </row>
    <row r="123" spans="1:3">
      <c r="A123" s="233" t="s">
        <v>992</v>
      </c>
    </row>
    <row r="124" spans="1:3">
      <c r="A124" s="233" t="s">
        <v>993</v>
      </c>
    </row>
    <row r="125" spans="1:3">
      <c r="A125" s="233" t="s">
        <v>994</v>
      </c>
    </row>
    <row r="126" spans="1:3">
      <c r="A126" s="233" t="s">
        <v>995</v>
      </c>
    </row>
    <row r="127" spans="1:3">
      <c r="A127" s="233" t="s">
        <v>996</v>
      </c>
    </row>
    <row r="128" spans="1:3">
      <c r="A128" s="233"/>
    </row>
    <row r="129" spans="1:3">
      <c r="A129" s="233" t="s">
        <v>997</v>
      </c>
    </row>
    <row r="130" spans="1:3">
      <c r="A130" s="233" t="s">
        <v>998</v>
      </c>
    </row>
    <row r="131" spans="1:3">
      <c r="A131" s="233"/>
    </row>
    <row r="132" spans="1:3">
      <c r="A132" s="233" t="s">
        <v>999</v>
      </c>
    </row>
    <row r="133" spans="1:3">
      <c r="A133" s="233" t="s">
        <v>1000</v>
      </c>
    </row>
    <row r="134" spans="1:3">
      <c r="A134" s="233" t="s">
        <v>1001</v>
      </c>
    </row>
    <row r="135" spans="1:3">
      <c r="A135" s="233" t="s">
        <v>1002</v>
      </c>
    </row>
    <row r="136" spans="1:3">
      <c r="A136" s="233" t="s">
        <v>1003</v>
      </c>
    </row>
    <row r="137" spans="1:3">
      <c r="A137" s="233" t="s">
        <v>1004</v>
      </c>
    </row>
    <row r="138" spans="1:3">
      <c r="A138" s="233" t="s">
        <v>1005</v>
      </c>
    </row>
    <row r="140" spans="1:3" ht="15.75" thickBot="1"/>
    <row r="141" spans="1:3" ht="15.75" thickBot="1">
      <c r="A141" s="231" t="s">
        <v>1006</v>
      </c>
      <c r="C141" s="232"/>
    </row>
    <row r="142" spans="1:3">
      <c r="A142" s="233" t="s">
        <v>948</v>
      </c>
    </row>
    <row r="143" spans="1:3">
      <c r="A143" s="233"/>
    </row>
    <row r="144" spans="1:3">
      <c r="A144" s="233" t="s">
        <v>1007</v>
      </c>
    </row>
    <row r="145" spans="1:3">
      <c r="A145" s="233" t="s">
        <v>1008</v>
      </c>
    </row>
    <row r="146" spans="1:3">
      <c r="A146" s="233" t="s">
        <v>1009</v>
      </c>
    </row>
    <row r="147" spans="1:3">
      <c r="A147" s="233" t="s">
        <v>1010</v>
      </c>
    </row>
    <row r="148" spans="1:3">
      <c r="A148" s="233" t="s">
        <v>1011</v>
      </c>
    </row>
    <row r="149" spans="1:3">
      <c r="A149" s="233" t="s">
        <v>1012</v>
      </c>
    </row>
    <row r="150" spans="1:3">
      <c r="A150" s="233" t="s">
        <v>1013</v>
      </c>
    </row>
    <row r="151" spans="1:3">
      <c r="A151" s="233" t="s">
        <v>1014</v>
      </c>
    </row>
    <row r="152" spans="1:3">
      <c r="A152" s="233" t="s">
        <v>1015</v>
      </c>
    </row>
    <row r="153" spans="1:3">
      <c r="A153" s="233" t="s">
        <v>1016</v>
      </c>
    </row>
    <row r="154" spans="1:3">
      <c r="A154" s="233" t="s">
        <v>1017</v>
      </c>
    </row>
    <row r="155" spans="1:3">
      <c r="A155" s="233" t="s">
        <v>1018</v>
      </c>
    </row>
    <row r="156" spans="1:3">
      <c r="A156" s="233" t="s">
        <v>1019</v>
      </c>
    </row>
    <row r="157" spans="1:3" ht="36" customHeight="1">
      <c r="A157" s="389" t="s">
        <v>1020</v>
      </c>
      <c r="B157" s="389"/>
      <c r="C157" s="389"/>
    </row>
    <row r="158" spans="1:3">
      <c r="A158" s="233"/>
    </row>
    <row r="159" spans="1:3">
      <c r="A159" s="233" t="s">
        <v>1021</v>
      </c>
    </row>
    <row r="160" spans="1:3">
      <c r="A160" s="233" t="s">
        <v>1022</v>
      </c>
    </row>
    <row r="161" spans="1:3">
      <c r="A161" s="233"/>
    </row>
    <row r="162" spans="1:3" ht="37.5" customHeight="1">
      <c r="A162" s="389" t="s">
        <v>1023</v>
      </c>
      <c r="B162" s="389"/>
      <c r="C162" s="389"/>
    </row>
    <row r="163" spans="1:3" ht="46.5" customHeight="1">
      <c r="A163" s="389" t="s">
        <v>1024</v>
      </c>
      <c r="B163" s="389"/>
      <c r="C163" s="389"/>
    </row>
    <row r="164" spans="1:3">
      <c r="A164" s="233" t="s">
        <v>1025</v>
      </c>
    </row>
    <row r="165" spans="1:3">
      <c r="A165" s="233"/>
    </row>
    <row r="166" spans="1:3">
      <c r="A166" s="233" t="s">
        <v>1026</v>
      </c>
    </row>
    <row r="167" spans="1:3">
      <c r="A167" s="233" t="s">
        <v>1027</v>
      </c>
    </row>
    <row r="168" spans="1:3">
      <c r="A168" s="233" t="s">
        <v>1028</v>
      </c>
    </row>
    <row r="169" spans="1:3">
      <c r="A169" s="233" t="s">
        <v>1029</v>
      </c>
    </row>
    <row r="170" spans="1:3">
      <c r="A170" s="233" t="s">
        <v>1030</v>
      </c>
    </row>
    <row r="171" spans="1:3">
      <c r="A171" s="233"/>
    </row>
    <row r="172" spans="1:3">
      <c r="A172" s="233" t="s">
        <v>1031</v>
      </c>
    </row>
    <row r="173" spans="1:3">
      <c r="A173" s="233" t="s">
        <v>1032</v>
      </c>
    </row>
    <row r="174" spans="1:3">
      <c r="A174" s="234" t="s">
        <v>1033</v>
      </c>
    </row>
    <row r="176" spans="1:3" ht="15.75" thickBot="1"/>
    <row r="177" spans="1:3" ht="15.75" thickBot="1">
      <c r="A177" s="231" t="s">
        <v>1034</v>
      </c>
      <c r="C177" s="232"/>
    </row>
    <row r="178" spans="1:3">
      <c r="A178" s="233" t="s">
        <v>948</v>
      </c>
    </row>
    <row r="179" spans="1:3">
      <c r="A179" s="233"/>
    </row>
    <row r="180" spans="1:3">
      <c r="A180" s="233" t="s">
        <v>1035</v>
      </c>
    </row>
    <row r="181" spans="1:3">
      <c r="A181" s="233" t="s">
        <v>1036</v>
      </c>
    </row>
    <row r="182" spans="1:3">
      <c r="A182" s="233" t="s">
        <v>1037</v>
      </c>
    </row>
    <row r="183" spans="1:3">
      <c r="A183" s="233" t="s">
        <v>1038</v>
      </c>
    </row>
    <row r="184" spans="1:3">
      <c r="A184" s="233" t="s">
        <v>1039</v>
      </c>
    </row>
    <row r="185" spans="1:3">
      <c r="A185" s="233" t="s">
        <v>952</v>
      </c>
    </row>
    <row r="186" spans="1:3">
      <c r="A186" s="233" t="s">
        <v>1040</v>
      </c>
    </row>
    <row r="187" spans="1:3">
      <c r="A187" s="233" t="s">
        <v>958</v>
      </c>
    </row>
    <row r="188" spans="1:3">
      <c r="A188" s="233" t="s">
        <v>1041</v>
      </c>
    </row>
    <row r="189" spans="1:3">
      <c r="A189" s="233" t="s">
        <v>1042</v>
      </c>
    </row>
    <row r="190" spans="1:3">
      <c r="A190" s="233" t="s">
        <v>1043</v>
      </c>
    </row>
    <row r="191" spans="1:3">
      <c r="A191" s="233" t="s">
        <v>1044</v>
      </c>
    </row>
    <row r="192" spans="1:3">
      <c r="A192" s="233" t="s">
        <v>1045</v>
      </c>
    </row>
    <row r="193" spans="1:3">
      <c r="A193" s="233" t="s">
        <v>1046</v>
      </c>
    </row>
    <row r="194" spans="1:3">
      <c r="A194" s="233" t="s">
        <v>1047</v>
      </c>
    </row>
    <row r="195" spans="1:3">
      <c r="A195" s="233"/>
    </row>
    <row r="196" spans="1:3">
      <c r="A196" s="233" t="s">
        <v>1048</v>
      </c>
    </row>
    <row r="197" spans="1:3">
      <c r="A197" s="233" t="s">
        <v>1049</v>
      </c>
    </row>
    <row r="198" spans="1:3">
      <c r="A198" s="233" t="s">
        <v>1050</v>
      </c>
    </row>
    <row r="199" spans="1:3">
      <c r="A199" s="233" t="s">
        <v>1051</v>
      </c>
    </row>
    <row r="200" spans="1:3">
      <c r="A200" s="233" t="s">
        <v>1052</v>
      </c>
    </row>
    <row r="201" spans="1:3">
      <c r="A201" s="233" t="s">
        <v>1053</v>
      </c>
    </row>
    <row r="202" spans="1:3">
      <c r="A202" s="233" t="s">
        <v>1054</v>
      </c>
    </row>
    <row r="203" spans="1:3">
      <c r="A203" s="233" t="s">
        <v>1055</v>
      </c>
    </row>
    <row r="204" spans="1:3">
      <c r="A204" s="233" t="s">
        <v>1056</v>
      </c>
    </row>
    <row r="205" spans="1:3" ht="27.75" customHeight="1">
      <c r="A205" s="392" t="s">
        <v>1057</v>
      </c>
      <c r="B205" s="392"/>
      <c r="C205" s="392"/>
    </row>
    <row r="206" spans="1:3">
      <c r="A206" s="233"/>
    </row>
    <row r="207" spans="1:3">
      <c r="A207" s="233" t="s">
        <v>1058</v>
      </c>
    </row>
    <row r="208" spans="1:3">
      <c r="A208" s="233" t="s">
        <v>964</v>
      </c>
    </row>
    <row r="209" spans="1:3">
      <c r="A209" s="233" t="s">
        <v>1059</v>
      </c>
    </row>
    <row r="210" spans="1:3">
      <c r="A210" s="233" t="s">
        <v>1060</v>
      </c>
    </row>
    <row r="211" spans="1:3">
      <c r="A211" s="233" t="s">
        <v>1061</v>
      </c>
    </row>
    <row r="212" spans="1:3">
      <c r="A212" s="233"/>
    </row>
    <row r="213" spans="1:3">
      <c r="A213" s="233" t="s">
        <v>970</v>
      </c>
    </row>
    <row r="214" spans="1:3">
      <c r="A214" s="233" t="s">
        <v>1062</v>
      </c>
    </row>
    <row r="215" spans="1:3">
      <c r="A215" s="233" t="s">
        <v>1063</v>
      </c>
    </row>
    <row r="216" spans="1:3">
      <c r="A216" s="233" t="s">
        <v>1064</v>
      </c>
    </row>
    <row r="217" spans="1:3">
      <c r="A217" s="233" t="s">
        <v>1065</v>
      </c>
    </row>
    <row r="218" spans="1:3">
      <c r="A218" s="233" t="s">
        <v>1066</v>
      </c>
    </row>
    <row r="219" spans="1:3">
      <c r="A219" s="233"/>
    </row>
    <row r="220" spans="1:3">
      <c r="A220" s="233" t="s">
        <v>1067</v>
      </c>
    </row>
    <row r="221" spans="1:3" ht="33" customHeight="1">
      <c r="A221" s="392" t="s">
        <v>1068</v>
      </c>
      <c r="B221" s="392"/>
      <c r="C221" s="392"/>
    </row>
    <row r="222" spans="1:3">
      <c r="A222" s="233" t="s">
        <v>1069</v>
      </c>
    </row>
    <row r="223" spans="1:3">
      <c r="A223" s="233" t="s">
        <v>987</v>
      </c>
    </row>
    <row r="224" spans="1:3">
      <c r="A224" s="233" t="s">
        <v>988</v>
      </c>
    </row>
    <row r="225" spans="1:1">
      <c r="A225" s="233" t="s">
        <v>1070</v>
      </c>
    </row>
    <row r="226" spans="1:1">
      <c r="A226" s="233" t="s">
        <v>1071</v>
      </c>
    </row>
    <row r="227" spans="1:1">
      <c r="A227" s="233" t="s">
        <v>1072</v>
      </c>
    </row>
    <row r="228" spans="1:1">
      <c r="A228" s="233" t="s">
        <v>997</v>
      </c>
    </row>
    <row r="229" spans="1:1">
      <c r="A229" s="233"/>
    </row>
    <row r="230" spans="1:1">
      <c r="A230" s="233" t="s">
        <v>990</v>
      </c>
    </row>
    <row r="231" spans="1:1">
      <c r="A231" s="233" t="s">
        <v>1073</v>
      </c>
    </row>
    <row r="232" spans="1:1">
      <c r="A232" s="233" t="s">
        <v>1074</v>
      </c>
    </row>
    <row r="233" spans="1:1">
      <c r="A233" s="233" t="s">
        <v>1075</v>
      </c>
    </row>
    <row r="234" spans="1:1">
      <c r="A234" s="233"/>
    </row>
    <row r="235" spans="1:1">
      <c r="A235" s="233" t="s">
        <v>1076</v>
      </c>
    </row>
    <row r="236" spans="1:1">
      <c r="A236" s="233" t="s">
        <v>1077</v>
      </c>
    </row>
    <row r="237" spans="1:1">
      <c r="A237" s="233" t="s">
        <v>1078</v>
      </c>
    </row>
    <row r="238" spans="1:1">
      <c r="A238" s="233" t="s">
        <v>1079</v>
      </c>
    </row>
    <row r="239" spans="1:1">
      <c r="A239" s="234" t="s">
        <v>1080</v>
      </c>
    </row>
    <row r="241" spans="1:3" ht="15.75" thickBot="1"/>
    <row r="242" spans="1:3" ht="15.75" thickBot="1">
      <c r="A242" s="231" t="s">
        <v>1081</v>
      </c>
      <c r="C242" s="232"/>
    </row>
    <row r="243" spans="1:3">
      <c r="A243" s="233" t="s">
        <v>1082</v>
      </c>
    </row>
    <row r="244" spans="1:3">
      <c r="A244" s="233" t="s">
        <v>1083</v>
      </c>
    </row>
    <row r="245" spans="1:3">
      <c r="A245" s="233" t="s">
        <v>1084</v>
      </c>
    </row>
    <row r="246" spans="1:3">
      <c r="A246" s="233" t="s">
        <v>1085</v>
      </c>
    </row>
    <row r="247" spans="1:3">
      <c r="A247" s="233"/>
    </row>
    <row r="255" spans="1:3" ht="15.75" thickBot="1"/>
    <row r="256" spans="1:3" ht="15.75" thickBot="1">
      <c r="A256" s="231" t="s">
        <v>1086</v>
      </c>
      <c r="C256" s="232"/>
    </row>
    <row r="257" spans="1:3">
      <c r="A257" s="233"/>
    </row>
    <row r="258" spans="1:3">
      <c r="A258" s="235" t="s">
        <v>1087</v>
      </c>
    </row>
    <row r="259" spans="1:3">
      <c r="A259" s="236" t="s">
        <v>1088</v>
      </c>
      <c r="B259" s="236" t="s">
        <v>1089</v>
      </c>
    </row>
    <row r="260" spans="1:3">
      <c r="A260" s="236" t="s">
        <v>1090</v>
      </c>
      <c r="B260" s="236" t="s">
        <v>1091</v>
      </c>
    </row>
    <row r="261" spans="1:3">
      <c r="A261" s="236" t="s">
        <v>1092</v>
      </c>
      <c r="B261" s="236" t="s">
        <v>1093</v>
      </c>
    </row>
    <row r="262" spans="1:3">
      <c r="A262" s="236" t="s">
        <v>1094</v>
      </c>
    </row>
    <row r="263" spans="1:3">
      <c r="A263" s="235" t="s">
        <v>1095</v>
      </c>
    </row>
    <row r="264" spans="1:3">
      <c r="A264" s="236" t="s">
        <v>1096</v>
      </c>
      <c r="B264" s="236" t="s">
        <v>1097</v>
      </c>
    </row>
    <row r="265" spans="1:3">
      <c r="A265" s="236" t="s">
        <v>1098</v>
      </c>
      <c r="B265" s="391" t="s">
        <v>1099</v>
      </c>
      <c r="C265" s="391"/>
    </row>
    <row r="266" spans="1:3">
      <c r="A266" s="236" t="s">
        <v>1100</v>
      </c>
      <c r="B266" s="236" t="s">
        <v>1101</v>
      </c>
    </row>
    <row r="267" spans="1:3">
      <c r="A267" s="236" t="s">
        <v>1102</v>
      </c>
      <c r="B267" s="236" t="s">
        <v>1103</v>
      </c>
    </row>
    <row r="268" spans="1:3">
      <c r="A268" s="236" t="s">
        <v>1104</v>
      </c>
      <c r="B268" s="236" t="s">
        <v>1105</v>
      </c>
    </row>
    <row r="269" spans="1:3">
      <c r="A269" s="236" t="s">
        <v>1106</v>
      </c>
      <c r="B269" s="236" t="s">
        <v>1107</v>
      </c>
    </row>
    <row r="270" spans="1:3">
      <c r="A270" s="236" t="s">
        <v>1108</v>
      </c>
      <c r="B270" s="236" t="s">
        <v>1109</v>
      </c>
    </row>
    <row r="271" spans="1:3">
      <c r="A271" s="236" t="s">
        <v>1110</v>
      </c>
      <c r="B271" s="391" t="s">
        <v>1111</v>
      </c>
      <c r="C271" s="391"/>
    </row>
    <row r="272" spans="1:3">
      <c r="A272" s="235" t="s">
        <v>1112</v>
      </c>
    </row>
    <row r="273" spans="1:3">
      <c r="A273" s="236" t="s">
        <v>1113</v>
      </c>
      <c r="B273" s="391" t="s">
        <v>1114</v>
      </c>
      <c r="C273" s="391"/>
    </row>
    <row r="274" spans="1:3">
      <c r="A274" s="236" t="s">
        <v>1115</v>
      </c>
      <c r="B274" s="391" t="s">
        <v>1116</v>
      </c>
      <c r="C274" s="391"/>
    </row>
    <row r="275" spans="1:3">
      <c r="A275" s="236" t="s">
        <v>1117</v>
      </c>
      <c r="B275" s="236" t="s">
        <v>1105</v>
      </c>
    </row>
    <row r="276" spans="1:3">
      <c r="A276" s="236" t="s">
        <v>1118</v>
      </c>
    </row>
    <row r="277" spans="1:3">
      <c r="A277" s="236" t="s">
        <v>1119</v>
      </c>
      <c r="B277" s="236" t="s">
        <v>1120</v>
      </c>
    </row>
    <row r="278" spans="1:3">
      <c r="A278" s="236" t="s">
        <v>1121</v>
      </c>
      <c r="B278" s="236" t="s">
        <v>1122</v>
      </c>
    </row>
    <row r="279" spans="1:3">
      <c r="A279" s="236" t="s">
        <v>1123</v>
      </c>
      <c r="B279" s="237">
        <v>44319</v>
      </c>
    </row>
    <row r="280" spans="1:3">
      <c r="A280" s="236" t="s">
        <v>1124</v>
      </c>
      <c r="B280" s="236">
        <v>1</v>
      </c>
    </row>
    <row r="281" spans="1:3">
      <c r="A281" s="236" t="s">
        <v>1125</v>
      </c>
      <c r="B281" s="236" t="s">
        <v>1126</v>
      </c>
    </row>
    <row r="282" spans="1:3">
      <c r="A282" s="235" t="s">
        <v>1127</v>
      </c>
    </row>
    <row r="283" spans="1:3">
      <c r="A283" s="236" t="s">
        <v>1128</v>
      </c>
      <c r="B283" s="391" t="s">
        <v>1129</v>
      </c>
      <c r="C283" s="391"/>
    </row>
    <row r="284" spans="1:3">
      <c r="A284" s="236" t="s">
        <v>1130</v>
      </c>
      <c r="B284" s="391" t="s">
        <v>1131</v>
      </c>
      <c r="C284" s="391"/>
    </row>
    <row r="285" spans="1:3" ht="48.75" customHeight="1">
      <c r="A285" s="236" t="s">
        <v>1132</v>
      </c>
      <c r="B285" s="390" t="s">
        <v>1133</v>
      </c>
      <c r="C285" s="390"/>
    </row>
    <row r="286" spans="1:3">
      <c r="A286" s="236" t="s">
        <v>1134</v>
      </c>
      <c r="B286" s="236" t="s">
        <v>1135</v>
      </c>
    </row>
    <row r="287" spans="1:3">
      <c r="A287" s="235" t="s">
        <v>1136</v>
      </c>
    </row>
    <row r="288" spans="1:3">
      <c r="A288" s="236" t="s">
        <v>1137</v>
      </c>
      <c r="B288" s="236" t="s">
        <v>1138</v>
      </c>
    </row>
    <row r="289" spans="1:3" ht="40.5" customHeight="1">
      <c r="A289" s="236" t="s">
        <v>1139</v>
      </c>
      <c r="B289" s="390" t="s">
        <v>1140</v>
      </c>
      <c r="C289" s="390"/>
    </row>
    <row r="290" spans="1:3">
      <c r="A290" s="236" t="s">
        <v>1141</v>
      </c>
      <c r="B290" s="391" t="s">
        <v>1142</v>
      </c>
      <c r="C290" s="391"/>
    </row>
    <row r="291" spans="1:3">
      <c r="A291" s="236" t="s">
        <v>1143</v>
      </c>
      <c r="B291" s="236" t="s">
        <v>1144</v>
      </c>
    </row>
    <row r="292" spans="1:3">
      <c r="A292" s="236" t="s">
        <v>1145</v>
      </c>
      <c r="B292" s="236" t="s">
        <v>1146</v>
      </c>
    </row>
    <row r="293" spans="1:3">
      <c r="A293" s="236" t="s">
        <v>1147</v>
      </c>
      <c r="B293" s="236" t="s">
        <v>1148</v>
      </c>
    </row>
    <row r="294" spans="1:3">
      <c r="A294" s="236" t="s">
        <v>1149</v>
      </c>
      <c r="B294" s="236" t="s">
        <v>1150</v>
      </c>
    </row>
    <row r="295" spans="1:3">
      <c r="A295" s="236" t="s">
        <v>1151</v>
      </c>
      <c r="B295" s="236" t="s">
        <v>1152</v>
      </c>
    </row>
    <row r="296" spans="1:3">
      <c r="A296" s="236" t="s">
        <v>1153</v>
      </c>
      <c r="B296" s="236" t="s">
        <v>1154</v>
      </c>
    </row>
    <row r="297" spans="1:3">
      <c r="A297" s="236" t="s">
        <v>1155</v>
      </c>
      <c r="B297" s="236" t="s">
        <v>1156</v>
      </c>
    </row>
    <row r="298" spans="1:3" ht="22.5" customHeight="1">
      <c r="A298" s="236" t="s">
        <v>1157</v>
      </c>
      <c r="B298" s="391" t="s">
        <v>1158</v>
      </c>
      <c r="C298" s="391"/>
    </row>
    <row r="299" spans="1:3" ht="30">
      <c r="A299" s="236" t="s">
        <v>1159</v>
      </c>
    </row>
    <row r="300" spans="1:3" ht="15.75" thickBot="1">
      <c r="A300" s="236"/>
    </row>
    <row r="301" spans="1:3" ht="16.5" thickBot="1">
      <c r="A301" s="238" t="s">
        <v>1160</v>
      </c>
      <c r="C301" s="232"/>
    </row>
    <row r="302" spans="1:3">
      <c r="A302" s="236"/>
    </row>
    <row r="303" spans="1:3">
      <c r="A303" s="236" t="s">
        <v>1161</v>
      </c>
    </row>
    <row r="304" spans="1:3" ht="30" customHeight="1">
      <c r="A304" s="392" t="s">
        <v>1162</v>
      </c>
      <c r="B304" s="392"/>
      <c r="C304" s="392"/>
    </row>
    <row r="305" spans="1:3">
      <c r="A305" s="392" t="s">
        <v>1163</v>
      </c>
      <c r="B305" s="392"/>
      <c r="C305" s="392"/>
    </row>
    <row r="306" spans="1:3">
      <c r="A306" s="392" t="s">
        <v>1164</v>
      </c>
      <c r="B306" s="392"/>
      <c r="C306" s="392"/>
    </row>
    <row r="307" spans="1:3">
      <c r="A307" s="236" t="s">
        <v>1165</v>
      </c>
    </row>
    <row r="308" spans="1:3">
      <c r="A308" s="236" t="s">
        <v>1166</v>
      </c>
    </row>
    <row r="309" spans="1:3">
      <c r="A309" s="236" t="s">
        <v>1167</v>
      </c>
    </row>
    <row r="310" spans="1:3">
      <c r="A310" s="236" t="s">
        <v>1168</v>
      </c>
    </row>
    <row r="311" spans="1:3">
      <c r="A311" s="392" t="s">
        <v>1169</v>
      </c>
      <c r="B311" s="392"/>
      <c r="C311" s="392"/>
    </row>
    <row r="312" spans="1:3">
      <c r="A312" s="392" t="s">
        <v>1170</v>
      </c>
      <c r="B312" s="392"/>
      <c r="C312" s="392"/>
    </row>
    <row r="313" spans="1:3">
      <c r="A313" s="236" t="s">
        <v>1171</v>
      </c>
    </row>
    <row r="314" spans="1:3">
      <c r="A314" s="392" t="s">
        <v>1172</v>
      </c>
      <c r="B314" s="392"/>
      <c r="C314" s="392"/>
    </row>
    <row r="315" spans="1:3">
      <c r="A315" s="236" t="s">
        <v>1173</v>
      </c>
    </row>
    <row r="316" spans="1:3">
      <c r="A316" s="236" t="s">
        <v>1174</v>
      </c>
    </row>
    <row r="317" spans="1:3">
      <c r="A317" s="236" t="s">
        <v>1175</v>
      </c>
    </row>
    <row r="318" spans="1:3">
      <c r="A318" s="236" t="s">
        <v>1176</v>
      </c>
    </row>
    <row r="319" spans="1:3" ht="34.5" customHeight="1">
      <c r="A319" s="392" t="s">
        <v>1177</v>
      </c>
      <c r="B319" s="392"/>
      <c r="C319" s="392"/>
    </row>
  </sheetData>
  <sheetProtection algorithmName="SHA-512" hashValue="TtpcDzGrWOPcJNCv6CNNJ9OtyAWMHtxuIDk59z/WUK00ch4HeTrDCf2jJaAO0RXofS39vRLFC+y4zC0c/wIprA==" saltValue="bCuarGVxjtQ2ay+p+v/szg==" spinCount="100000" sheet="1" objects="1" scenarios="1" formatCells="0" formatColumns="0" formatRows="0"/>
  <mergeCells count="26">
    <mergeCell ref="A319:C319"/>
    <mergeCell ref="A304:C304"/>
    <mergeCell ref="A305:C305"/>
    <mergeCell ref="A306:C306"/>
    <mergeCell ref="A311:C311"/>
    <mergeCell ref="A312:C312"/>
    <mergeCell ref="A314:C314"/>
    <mergeCell ref="B285:C285"/>
    <mergeCell ref="B289:C289"/>
    <mergeCell ref="B290:C290"/>
    <mergeCell ref="B298:C298"/>
    <mergeCell ref="A101:C101"/>
    <mergeCell ref="A205:C205"/>
    <mergeCell ref="A221:C221"/>
    <mergeCell ref="B265:C265"/>
    <mergeCell ref="B271:C271"/>
    <mergeCell ref="B273:C273"/>
    <mergeCell ref="B274:C274"/>
    <mergeCell ref="B283:C283"/>
    <mergeCell ref="B284:C284"/>
    <mergeCell ref="A163:C163"/>
    <mergeCell ref="A4:B4"/>
    <mergeCell ref="A114:C114"/>
    <mergeCell ref="A116:C116"/>
    <mergeCell ref="A157:C157"/>
    <mergeCell ref="A162:C162"/>
  </mergeCells>
  <pageMargins left="0.39370078740157483" right="0.19685039370078741" top="0.43307086614173229" bottom="0.51181102362204722" header="0.31496062992125984" footer="0.31496062992125984"/>
  <pageSetup paperSize="9" scale="63" fitToHeight="0" orientation="portrait" r:id="rId1"/>
  <headerFooter>
    <oddFooter>&amp;C&amp;P</oddFooter>
  </headerFooter>
  <rowBreaks count="4" manualBreakCount="4">
    <brk id="71" max="16383" man="1"/>
    <brk id="140" max="16383" man="1"/>
    <brk id="176" max="16383" man="1"/>
    <brk id="24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18264-110A-4561-AF81-9012824E042B}">
  <sheetPr>
    <pageSetUpPr fitToPage="1"/>
  </sheetPr>
  <dimension ref="A1:I40"/>
  <sheetViews>
    <sheetView zoomScale="120" zoomScaleNormal="120" workbookViewId="0">
      <selection activeCell="A40" sqref="A40"/>
    </sheetView>
  </sheetViews>
  <sheetFormatPr defaultRowHeight="12.75"/>
  <cols>
    <col min="1" max="1" width="5.5703125" customWidth="1"/>
    <col min="2" max="2" width="13.28515625" customWidth="1"/>
    <col min="3" max="3" width="72" customWidth="1"/>
    <col min="4" max="4" width="9.140625" style="153"/>
    <col min="5" max="5" width="9.140625" style="275"/>
    <col min="6" max="6" width="15" style="276" customWidth="1"/>
    <col min="7" max="7" width="9.140625" style="276"/>
    <col min="8" max="8" width="9.140625" style="153"/>
    <col min="9" max="9" width="10.140625" style="155" bestFit="1" customWidth="1"/>
  </cols>
  <sheetData>
    <row r="1" spans="1:8" ht="15.75">
      <c r="A1" s="351" t="s">
        <v>6</v>
      </c>
      <c r="B1" s="351"/>
      <c r="C1" s="351"/>
      <c r="D1" s="351"/>
      <c r="E1" s="351"/>
      <c r="F1" s="351"/>
      <c r="G1" s="351"/>
      <c r="H1"/>
    </row>
    <row r="2" spans="1:8">
      <c r="A2" s="239" t="s">
        <v>58</v>
      </c>
      <c r="B2" s="240"/>
      <c r="C2" s="398" t="s">
        <v>1178</v>
      </c>
      <c r="D2" s="399"/>
      <c r="E2" s="399"/>
      <c r="F2" s="399"/>
      <c r="G2" s="400"/>
      <c r="H2"/>
    </row>
    <row r="3" spans="1:8">
      <c r="A3" s="239" t="s">
        <v>7</v>
      </c>
      <c r="B3" s="240"/>
      <c r="C3" s="398" t="s">
        <v>193</v>
      </c>
      <c r="D3" s="399"/>
      <c r="E3" s="399"/>
      <c r="F3" s="399"/>
      <c r="G3" s="400"/>
      <c r="H3"/>
    </row>
    <row r="4" spans="1:8">
      <c r="A4" s="239" t="s">
        <v>8</v>
      </c>
      <c r="B4" s="240"/>
      <c r="C4" s="398"/>
      <c r="D4" s="399"/>
      <c r="E4" s="399"/>
      <c r="F4" s="399"/>
      <c r="G4" s="400"/>
      <c r="H4"/>
    </row>
    <row r="5" spans="1:8" ht="13.5" thickBot="1">
      <c r="A5" s="6"/>
      <c r="B5" s="7"/>
      <c r="C5" s="7"/>
      <c r="E5" s="155"/>
      <c r="F5"/>
      <c r="G5"/>
      <c r="H5"/>
    </row>
    <row r="6" spans="1:8" ht="26.25" thickBot="1">
      <c r="A6" s="241" t="s">
        <v>65</v>
      </c>
      <c r="B6" s="242" t="s">
        <v>66</v>
      </c>
      <c r="C6" s="243" t="s">
        <v>67</v>
      </c>
      <c r="D6" s="244" t="s">
        <v>68</v>
      </c>
      <c r="E6" s="245" t="s">
        <v>69</v>
      </c>
      <c r="F6" s="246" t="s">
        <v>70</v>
      </c>
      <c r="G6" s="247" t="s">
        <v>1179</v>
      </c>
      <c r="H6" s="248" t="s">
        <v>71</v>
      </c>
    </row>
    <row r="7" spans="1:8">
      <c r="A7" s="249"/>
      <c r="B7" s="250" t="s">
        <v>1180</v>
      </c>
      <c r="C7" s="401" t="s">
        <v>1181</v>
      </c>
      <c r="D7" s="402"/>
      <c r="E7" s="403"/>
      <c r="F7" s="404"/>
      <c r="G7" s="404"/>
      <c r="H7" s="251"/>
    </row>
    <row r="8" spans="1:8">
      <c r="A8" s="252" t="s">
        <v>72</v>
      </c>
      <c r="B8" s="253" t="s">
        <v>56</v>
      </c>
      <c r="C8" s="254" t="s">
        <v>26</v>
      </c>
      <c r="D8" s="255"/>
      <c r="E8" s="256"/>
      <c r="F8" s="257">
        <f>SUM(G9:G17)</f>
        <v>0</v>
      </c>
      <c r="G8" s="258"/>
      <c r="H8" s="259"/>
    </row>
    <row r="9" spans="1:8">
      <c r="A9" s="260">
        <v>1</v>
      </c>
      <c r="B9" s="261"/>
      <c r="C9" s="262" t="s">
        <v>1182</v>
      </c>
      <c r="D9" s="161" t="s">
        <v>1211</v>
      </c>
      <c r="E9" s="263">
        <v>10</v>
      </c>
      <c r="F9" s="264"/>
      <c r="G9" s="263">
        <f>ROUND(E9*F9,2)</f>
        <v>0</v>
      </c>
      <c r="H9" s="265" t="s">
        <v>1196</v>
      </c>
    </row>
    <row r="10" spans="1:8">
      <c r="A10" s="260">
        <v>2</v>
      </c>
      <c r="B10" s="261"/>
      <c r="C10" s="262" t="s">
        <v>1214</v>
      </c>
      <c r="D10" s="161" t="s">
        <v>1183</v>
      </c>
      <c r="E10" s="263">
        <v>1</v>
      </c>
      <c r="F10" s="264"/>
      <c r="G10" s="263">
        <f>ROUND(E10*F10,2)</f>
        <v>0</v>
      </c>
      <c r="H10" s="265" t="s">
        <v>1196</v>
      </c>
    </row>
    <row r="11" spans="1:8" ht="36" customHeight="1">
      <c r="A11" s="260"/>
      <c r="B11" s="261"/>
      <c r="C11" s="393" t="s">
        <v>1184</v>
      </c>
      <c r="D11" s="394"/>
      <c r="E11" s="395"/>
      <c r="F11" s="396"/>
      <c r="G11" s="397"/>
      <c r="H11" s="265"/>
    </row>
    <row r="12" spans="1:8">
      <c r="A12" s="260">
        <v>3</v>
      </c>
      <c r="B12" s="261"/>
      <c r="C12" s="262" t="s">
        <v>1185</v>
      </c>
      <c r="D12" s="161" t="s">
        <v>1183</v>
      </c>
      <c r="E12" s="263">
        <v>1</v>
      </c>
      <c r="F12" s="264"/>
      <c r="G12" s="263">
        <f>ROUND(E12*F12,2)</f>
        <v>0</v>
      </c>
      <c r="H12" s="265" t="s">
        <v>1196</v>
      </c>
    </row>
    <row r="13" spans="1:8" ht="38.25" customHeight="1">
      <c r="A13" s="260"/>
      <c r="B13" s="261"/>
      <c r="C13" s="393" t="s">
        <v>1186</v>
      </c>
      <c r="D13" s="394"/>
      <c r="E13" s="395"/>
      <c r="F13" s="396"/>
      <c r="G13" s="397"/>
      <c r="H13" s="265"/>
    </row>
    <row r="14" spans="1:8">
      <c r="A14" s="260">
        <v>4</v>
      </c>
      <c r="B14" s="261"/>
      <c r="C14" s="262" t="s">
        <v>1187</v>
      </c>
      <c r="D14" s="161" t="s">
        <v>1183</v>
      </c>
      <c r="E14" s="263">
        <v>1</v>
      </c>
      <c r="F14" s="264"/>
      <c r="G14" s="263">
        <f>ROUND(E14*F14,2)</f>
        <v>0</v>
      </c>
      <c r="H14" s="265" t="s">
        <v>1196</v>
      </c>
    </row>
    <row r="15" spans="1:8" ht="24.75" customHeight="1">
      <c r="A15" s="260"/>
      <c r="B15" s="261"/>
      <c r="C15" s="393" t="s">
        <v>1188</v>
      </c>
      <c r="D15" s="394"/>
      <c r="E15" s="395"/>
      <c r="F15" s="396"/>
      <c r="G15" s="397"/>
      <c r="H15" s="265"/>
    </row>
    <row r="16" spans="1:8">
      <c r="A16" s="260">
        <v>5</v>
      </c>
      <c r="B16" s="261"/>
      <c r="C16" s="262" t="s">
        <v>1189</v>
      </c>
      <c r="D16" s="161" t="s">
        <v>1183</v>
      </c>
      <c r="E16" s="263">
        <v>1</v>
      </c>
      <c r="F16" s="264"/>
      <c r="G16" s="263">
        <f>ROUND(E16*F16,2)</f>
        <v>0</v>
      </c>
      <c r="H16" s="265" t="s">
        <v>1196</v>
      </c>
    </row>
    <row r="17" spans="1:8" ht="15.75" customHeight="1">
      <c r="A17" s="260"/>
      <c r="B17" s="261"/>
      <c r="C17" s="393" t="s">
        <v>1190</v>
      </c>
      <c r="D17" s="394"/>
      <c r="E17" s="395"/>
      <c r="F17" s="396"/>
      <c r="G17" s="397"/>
      <c r="H17" s="265"/>
    </row>
    <row r="18" spans="1:8">
      <c r="A18" s="252" t="s">
        <v>72</v>
      </c>
      <c r="B18" s="253" t="s">
        <v>57</v>
      </c>
      <c r="C18" s="254" t="s">
        <v>27</v>
      </c>
      <c r="D18" s="255"/>
      <c r="E18" s="256"/>
      <c r="F18" s="266">
        <f>SUM(G19:G28)+SUM(G31:G38)</f>
        <v>0</v>
      </c>
      <c r="G18" s="267"/>
      <c r="H18" s="259"/>
    </row>
    <row r="19" spans="1:8">
      <c r="A19" s="260">
        <v>6</v>
      </c>
      <c r="B19" s="261"/>
      <c r="C19" s="262" t="s">
        <v>1191</v>
      </c>
      <c r="D19" s="161" t="s">
        <v>1183</v>
      </c>
      <c r="E19" s="263">
        <v>1</v>
      </c>
      <c r="F19" s="264"/>
      <c r="G19" s="263">
        <f>ROUND(E19*F19,2)</f>
        <v>0</v>
      </c>
      <c r="H19" s="265" t="s">
        <v>1196</v>
      </c>
    </row>
    <row r="20" spans="1:8" ht="17.25" customHeight="1">
      <c r="A20" s="260"/>
      <c r="B20" s="261"/>
      <c r="C20" s="393" t="s">
        <v>1192</v>
      </c>
      <c r="D20" s="394"/>
      <c r="E20" s="395"/>
      <c r="F20" s="396"/>
      <c r="G20" s="397"/>
      <c r="H20" s="265"/>
    </row>
    <row r="21" spans="1:8">
      <c r="A21" s="260">
        <v>7</v>
      </c>
      <c r="B21" s="261"/>
      <c r="C21" s="262" t="s">
        <v>1193</v>
      </c>
      <c r="D21" s="161" t="s">
        <v>1183</v>
      </c>
      <c r="E21" s="263">
        <v>1</v>
      </c>
      <c r="F21" s="264"/>
      <c r="G21" s="263">
        <f>ROUND(E21*F21,2)</f>
        <v>0</v>
      </c>
      <c r="H21" s="265" t="s">
        <v>1196</v>
      </c>
    </row>
    <row r="22" spans="1:8" ht="27" customHeight="1">
      <c r="A22" s="260"/>
      <c r="B22" s="261"/>
      <c r="C22" s="393" t="s">
        <v>1194</v>
      </c>
      <c r="D22" s="394"/>
      <c r="E22" s="395"/>
      <c r="F22" s="396"/>
      <c r="G22" s="397"/>
      <c r="H22" s="265"/>
    </row>
    <row r="23" spans="1:8" ht="22.5">
      <c r="A23" s="260">
        <v>8</v>
      </c>
      <c r="B23" s="261"/>
      <c r="C23" s="262" t="s">
        <v>1195</v>
      </c>
      <c r="D23" s="161" t="s">
        <v>1183</v>
      </c>
      <c r="E23" s="263">
        <v>1</v>
      </c>
      <c r="F23" s="264"/>
      <c r="G23" s="263">
        <f>ROUND(E23*F23,2)</f>
        <v>0</v>
      </c>
      <c r="H23" s="265" t="s">
        <v>1196</v>
      </c>
    </row>
    <row r="24" spans="1:8">
      <c r="A24" s="260">
        <v>9</v>
      </c>
      <c r="B24" s="261"/>
      <c r="C24" s="262" t="s">
        <v>1197</v>
      </c>
      <c r="D24" s="161" t="s">
        <v>1183</v>
      </c>
      <c r="E24" s="263">
        <v>1</v>
      </c>
      <c r="F24" s="264"/>
      <c r="G24" s="263">
        <f>ROUND(E24*F24,2)</f>
        <v>0</v>
      </c>
      <c r="H24" s="265" t="s">
        <v>1196</v>
      </c>
    </row>
    <row r="25" spans="1:8" ht="38.25" customHeight="1">
      <c r="A25" s="260"/>
      <c r="B25" s="261"/>
      <c r="C25" s="393" t="s">
        <v>1198</v>
      </c>
      <c r="D25" s="394"/>
      <c r="E25" s="395"/>
      <c r="F25" s="396"/>
      <c r="G25" s="397"/>
      <c r="H25" s="265"/>
    </row>
    <row r="26" spans="1:8">
      <c r="A26" s="260">
        <v>10</v>
      </c>
      <c r="B26" s="261"/>
      <c r="C26" s="262" t="s">
        <v>1207</v>
      </c>
      <c r="D26" s="161" t="s">
        <v>355</v>
      </c>
      <c r="E26" s="263">
        <v>20</v>
      </c>
      <c r="F26" s="264"/>
      <c r="G26" s="263">
        <f t="shared" ref="G26:G38" si="0">ROUND(E26*F26,2)</f>
        <v>0</v>
      </c>
      <c r="H26" s="265" t="s">
        <v>1196</v>
      </c>
    </row>
    <row r="27" spans="1:8">
      <c r="A27" s="260">
        <v>11</v>
      </c>
      <c r="B27" s="261"/>
      <c r="C27" s="262" t="s">
        <v>1199</v>
      </c>
      <c r="D27" s="161" t="s">
        <v>1211</v>
      </c>
      <c r="E27" s="263">
        <v>10</v>
      </c>
      <c r="F27" s="264"/>
      <c r="G27" s="263">
        <f t="shared" si="0"/>
        <v>0</v>
      </c>
      <c r="H27" s="265" t="s">
        <v>1196</v>
      </c>
    </row>
    <row r="28" spans="1:8" s="155" customFormat="1" ht="22.5">
      <c r="A28" s="260">
        <v>12</v>
      </c>
      <c r="B28" s="261"/>
      <c r="C28" s="262" t="s">
        <v>1210</v>
      </c>
      <c r="D28" s="161" t="s">
        <v>355</v>
      </c>
      <c r="E28" s="263">
        <v>70</v>
      </c>
      <c r="F28" s="281"/>
      <c r="G28" s="263">
        <f>G29+G30</f>
        <v>0</v>
      </c>
      <c r="H28" s="265"/>
    </row>
    <row r="29" spans="1:8" s="155" customFormat="1">
      <c r="A29" s="260"/>
      <c r="B29" s="261"/>
      <c r="C29" s="262" t="s">
        <v>1208</v>
      </c>
      <c r="D29" s="161" t="s">
        <v>1211</v>
      </c>
      <c r="E29" s="263">
        <v>25</v>
      </c>
      <c r="F29" s="264"/>
      <c r="G29" s="282">
        <f>F29*E29</f>
        <v>0</v>
      </c>
      <c r="H29" s="265" t="s">
        <v>1196</v>
      </c>
    </row>
    <row r="30" spans="1:8" s="155" customFormat="1">
      <c r="A30" s="260"/>
      <c r="B30" s="261"/>
      <c r="C30" s="262" t="s">
        <v>1209</v>
      </c>
      <c r="D30" s="161" t="s">
        <v>1211</v>
      </c>
      <c r="E30" s="263">
        <v>40</v>
      </c>
      <c r="F30" s="264"/>
      <c r="G30" s="282">
        <f>F30*E30</f>
        <v>0</v>
      </c>
      <c r="H30" s="265" t="s">
        <v>1196</v>
      </c>
    </row>
    <row r="31" spans="1:8" s="155" customFormat="1">
      <c r="A31" s="260">
        <v>13</v>
      </c>
      <c r="B31" s="261"/>
      <c r="C31" s="262" t="s">
        <v>1200</v>
      </c>
      <c r="D31" s="161" t="s">
        <v>1183</v>
      </c>
      <c r="E31" s="263">
        <v>1</v>
      </c>
      <c r="F31" s="264"/>
      <c r="G31" s="263">
        <f t="shared" si="0"/>
        <v>0</v>
      </c>
      <c r="H31" s="265" t="s">
        <v>1196</v>
      </c>
    </row>
    <row r="32" spans="1:8" s="155" customFormat="1">
      <c r="A32" s="260">
        <v>14</v>
      </c>
      <c r="B32" s="261"/>
      <c r="C32" s="262" t="s">
        <v>1201</v>
      </c>
      <c r="D32" s="161" t="s">
        <v>1211</v>
      </c>
      <c r="E32" s="263">
        <v>10</v>
      </c>
      <c r="F32" s="264"/>
      <c r="G32" s="263">
        <f t="shared" si="0"/>
        <v>0</v>
      </c>
      <c r="H32" s="265" t="s">
        <v>1196</v>
      </c>
    </row>
    <row r="33" spans="1:8" s="155" customFormat="1" ht="22.5">
      <c r="A33" s="260">
        <v>15</v>
      </c>
      <c r="B33" s="261"/>
      <c r="C33" s="262" t="s">
        <v>1202</v>
      </c>
      <c r="D33" s="161" t="s">
        <v>1183</v>
      </c>
      <c r="E33" s="263">
        <v>1</v>
      </c>
      <c r="F33" s="264"/>
      <c r="G33" s="263">
        <f t="shared" si="0"/>
        <v>0</v>
      </c>
      <c r="H33" s="265" t="s">
        <v>1196</v>
      </c>
    </row>
    <row r="34" spans="1:8" s="155" customFormat="1">
      <c r="A34" s="260">
        <v>16</v>
      </c>
      <c r="B34" s="261"/>
      <c r="C34" s="262" t="s">
        <v>1203</v>
      </c>
      <c r="D34" s="161" t="s">
        <v>1211</v>
      </c>
      <c r="E34" s="263">
        <v>15</v>
      </c>
      <c r="F34" s="264"/>
      <c r="G34" s="263">
        <f t="shared" si="0"/>
        <v>0</v>
      </c>
      <c r="H34" s="265" t="s">
        <v>1196</v>
      </c>
    </row>
    <row r="35" spans="1:8" s="155" customFormat="1" ht="22.5">
      <c r="A35" s="260">
        <v>17</v>
      </c>
      <c r="B35" s="261"/>
      <c r="C35" s="262" t="s">
        <v>1212</v>
      </c>
      <c r="D35" s="161" t="s">
        <v>1211</v>
      </c>
      <c r="E35" s="263">
        <v>10</v>
      </c>
      <c r="F35" s="264"/>
      <c r="G35" s="263">
        <f t="shared" si="0"/>
        <v>0</v>
      </c>
      <c r="H35" s="265" t="s">
        <v>1196</v>
      </c>
    </row>
    <row r="36" spans="1:8" s="155" customFormat="1">
      <c r="A36" s="260">
        <v>18</v>
      </c>
      <c r="B36" s="261"/>
      <c r="C36" s="262" t="s">
        <v>1213</v>
      </c>
      <c r="D36" s="161" t="s">
        <v>110</v>
      </c>
      <c r="E36" s="263">
        <v>240</v>
      </c>
      <c r="F36" s="264"/>
      <c r="G36" s="263">
        <f t="shared" si="0"/>
        <v>0</v>
      </c>
      <c r="H36" s="265" t="s">
        <v>1196</v>
      </c>
    </row>
    <row r="37" spans="1:8" s="155" customFormat="1">
      <c r="A37" s="260">
        <v>19</v>
      </c>
      <c r="B37" s="261"/>
      <c r="C37" s="262" t="s">
        <v>1204</v>
      </c>
      <c r="D37" s="161" t="s">
        <v>1211</v>
      </c>
      <c r="E37" s="263">
        <v>10</v>
      </c>
      <c r="F37" s="264"/>
      <c r="G37" s="263">
        <f t="shared" si="0"/>
        <v>0</v>
      </c>
      <c r="H37" s="265" t="s">
        <v>1196</v>
      </c>
    </row>
    <row r="38" spans="1:8" s="155" customFormat="1" ht="34.5" thickBot="1">
      <c r="A38" s="268">
        <v>20</v>
      </c>
      <c r="B38" s="269"/>
      <c r="C38" s="270" t="s">
        <v>1205</v>
      </c>
      <c r="D38" s="271" t="s">
        <v>355</v>
      </c>
      <c r="E38" s="272">
        <v>50</v>
      </c>
      <c r="F38" s="273"/>
      <c r="G38" s="272">
        <f t="shared" si="0"/>
        <v>0</v>
      </c>
      <c r="H38" s="274" t="s">
        <v>1196</v>
      </c>
    </row>
    <row r="39" spans="1:8" s="155" customFormat="1" ht="13.5" thickBot="1">
      <c r="A39"/>
      <c r="B39"/>
      <c r="C39"/>
      <c r="D39" s="153"/>
      <c r="E39" s="275"/>
      <c r="F39" s="276"/>
      <c r="G39" s="276"/>
      <c r="H39" s="153"/>
    </row>
    <row r="40" spans="1:8" s="155" customFormat="1" ht="15.75" thickBot="1">
      <c r="A40"/>
      <c r="B40"/>
      <c r="C40" s="277" t="s">
        <v>1206</v>
      </c>
      <c r="D40" s="278"/>
      <c r="E40" s="279"/>
      <c r="F40" s="280">
        <f>F18+F8</f>
        <v>0</v>
      </c>
      <c r="G40" s="276"/>
      <c r="H40" s="153"/>
    </row>
  </sheetData>
  <sheetProtection algorithmName="SHA-512" hashValue="EbKhmLCTu32wioZU5MoWBXlRpdHV8eIFrBaDr1g5hEuA7Ilw56auW/6fzTwgx4Q3Hyt+Z5/uhEkR47S2wiUo5Q==" saltValue="Oygs0ezCoadpaHQX29dYVw==" spinCount="100000" sheet="1" objects="1" scenarios="1" formatCells="0" formatColumns="0" formatRows="0"/>
  <mergeCells count="12">
    <mergeCell ref="C25:G25"/>
    <mergeCell ref="A1:G1"/>
    <mergeCell ref="C2:G2"/>
    <mergeCell ref="C3:G3"/>
    <mergeCell ref="C4:G4"/>
    <mergeCell ref="C7:G7"/>
    <mergeCell ref="C11:G11"/>
    <mergeCell ref="C13:G13"/>
    <mergeCell ref="C15:G15"/>
    <mergeCell ref="C17:G17"/>
    <mergeCell ref="C20:G20"/>
    <mergeCell ref="C22:G22"/>
  </mergeCells>
  <pageMargins left="0.70866141732283472" right="0.70866141732283472" top="0.46" bottom="0.56000000000000005" header="0.31496062992125984" footer="0.31496062992125984"/>
  <pageSetup paperSize="9" scale="77" orientation="landscape" r:id="rId1"/>
  <headerFooter>
    <oddFooter>Stránka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9</vt:i4>
      </vt:variant>
      <vt:variant>
        <vt:lpstr>Pojmenované oblasti</vt:lpstr>
      </vt:variant>
      <vt:variant>
        <vt:i4>50</vt:i4>
      </vt:variant>
    </vt:vector>
  </HeadingPairs>
  <TitlesOfParts>
    <vt:vector size="59" baseType="lpstr">
      <vt:lpstr>Rekapitulace</vt:lpstr>
      <vt:lpstr>VzorPolozky</vt:lpstr>
      <vt:lpstr>Stavba-položky</vt:lpstr>
      <vt:lpstr>EL-Parametry</vt:lpstr>
      <vt:lpstr>EL-Rekapitulace</vt:lpstr>
      <vt:lpstr>EL-Položky</vt:lpstr>
      <vt:lpstr>EL-specifikace switche</vt:lpstr>
      <vt:lpstr>EL-Kniha výrobků</vt:lpstr>
      <vt:lpstr>VN+ON</vt:lpstr>
      <vt:lpstr>Rekapitulace!CelkemDPHVypocet</vt:lpstr>
      <vt:lpstr>CenaCelkem</vt:lpstr>
      <vt:lpstr>CenaCelkemBezDPH</vt:lpstr>
      <vt:lpstr>Rekapitulace!CenaCelkemVypocet</vt:lpstr>
      <vt:lpstr>cisloobjektu</vt:lpstr>
      <vt:lpstr>Rekapitulace!CisloStavby</vt:lpstr>
      <vt:lpstr>CisloStavebnihoRozpoctu</vt:lpstr>
      <vt:lpstr>dadresa</vt:lpstr>
      <vt:lpstr>Rekapitulace!DIČ</vt:lpstr>
      <vt:lpstr>dmisto</vt:lpstr>
      <vt:lpstr>DPHSni</vt:lpstr>
      <vt:lpstr>DPHZakl</vt:lpstr>
      <vt:lpstr>Rekapitulace!dpsc</vt:lpstr>
      <vt:lpstr>Rekapitulace!IČO</vt:lpstr>
      <vt:lpstr>Mena</vt:lpstr>
      <vt:lpstr>MistoStavby</vt:lpstr>
      <vt:lpstr>nazevobjektu</vt:lpstr>
      <vt:lpstr>Rekapitulace!NazevStavby</vt:lpstr>
      <vt:lpstr>NazevStavebnihoRozpoctu</vt:lpstr>
      <vt:lpstr>'EL-Položky'!Názvy_tisku</vt:lpstr>
      <vt:lpstr>'Stavba-položky'!Názvy_tisku</vt:lpstr>
      <vt:lpstr>oadresa</vt:lpstr>
      <vt:lpstr>Rekapitulace!Objednatel</vt:lpstr>
      <vt:lpstr>Rekapitulace!Objekt</vt:lpstr>
      <vt:lpstr>'EL-Parametry'!Oblast_tisku</vt:lpstr>
      <vt:lpstr>'EL-Položky'!Oblast_tisku</vt:lpstr>
      <vt:lpstr>'EL-Rekapitulace'!Oblast_tisku</vt:lpstr>
      <vt:lpstr>Rekapitulace!Oblast_tisku</vt:lpstr>
      <vt:lpstr>'Stavba-položky'!Oblast_tisku</vt:lpstr>
      <vt:lpstr>Rekapitulace!odic</vt:lpstr>
      <vt:lpstr>Rekapitulace!oico</vt:lpstr>
      <vt:lpstr>Rekapitulace!omisto</vt:lpstr>
      <vt:lpstr>Rekapitulace!onazev</vt:lpstr>
      <vt:lpstr>Rekapitulace!opsc</vt:lpstr>
      <vt:lpstr>padresa</vt:lpstr>
      <vt:lpstr>pdic</vt:lpstr>
      <vt:lpstr>pico</vt:lpstr>
      <vt:lpstr>pmisto</vt:lpstr>
      <vt:lpstr>PoptavkaID</vt:lpstr>
      <vt:lpstr>pPSC</vt:lpstr>
      <vt:lpstr>Projektant</vt:lpstr>
      <vt:lpstr>Rekapitulace!SazbaDPH1</vt:lpstr>
      <vt:lpstr>Rekapitulace!SazbaDPH2</vt:lpstr>
      <vt:lpstr>Vypracoval</vt:lpstr>
      <vt:lpstr>ZakladDPHSni</vt:lpstr>
      <vt:lpstr>Rekapitulace!ZakladDPHSniVypocet</vt:lpstr>
      <vt:lpstr>ZakladDPHZakl</vt:lpstr>
      <vt:lpstr>Rekapitulace!ZakladDPHZaklVypocet</vt:lpstr>
      <vt:lpstr>Zaokrouhleni</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Uživatel</dc:creator>
  <cp:lastModifiedBy>Jiří Kozlovský</cp:lastModifiedBy>
  <cp:lastPrinted>2021-09-14T10:33:19Z</cp:lastPrinted>
  <dcterms:created xsi:type="dcterms:W3CDTF">2009-04-08T07:15:50Z</dcterms:created>
  <dcterms:modified xsi:type="dcterms:W3CDTF">2023-01-16T13:45:47Z</dcterms:modified>
</cp:coreProperties>
</file>