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akázky\2023\01_Projekty staveb\23_127_19127_Mendelu_AD\02_Zpracovani\rozpočet Jagoš\"/>
    </mc:Choice>
  </mc:AlternateContent>
  <xr:revisionPtr revIDLastSave="0" documentId="13_ncr:1_{5AD3DD4B-7153-494E-BDD3-A89F32429F11}" xr6:coauthVersionLast="47" xr6:coauthVersionMax="47" xr10:uidLastSave="{00000000-0000-0000-0000-000000000000}"/>
  <bookViews>
    <workbookView xWindow="-108" yWindow="-108" windowWidth="23256" windowHeight="12576" tabRatio="752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Pol" sheetId="12" r:id="rId4"/>
    <sheet name="D.1.1. 01 Pol" sheetId="13" r:id="rId5"/>
    <sheet name="D.1.1. 02 Pol" sheetId="14" r:id="rId6"/>
    <sheet name="D.1.1. 03 Pol" sheetId="15" r:id="rId7"/>
    <sheet name="D.1.1. 04 Pol" sheetId="16" r:id="rId8"/>
    <sheet name="D.1.3. 01 Pol" sheetId="17" r:id="rId9"/>
    <sheet name="D.1.3. 02 Pol" sheetId="18" r:id="rId10"/>
    <sheet name="D.1.9. 02 Pol" sheetId="19" r:id="rId11"/>
    <sheet name="D.1.9. 03 Pol" sheetId="20" r:id="rId12"/>
    <sheet name="D.1.9. 04 Pol" sheetId="21" r:id="rId13"/>
    <sheet name="D.1.9. 05 Pol" sheetId="22" r:id="rId14"/>
    <sheet name="D.1.9. 06 Pol" sheetId="23" r:id="rId15"/>
    <sheet name="D.1.9. 08 Pol" sheetId="24" r:id="rId16"/>
    <sheet name="D.1.9. 09 Pol" sheetId="25" r:id="rId17"/>
    <sheet name="D.1.9. 10 Pol" sheetId="26" r:id="rId18"/>
    <sheet name="D.1.9. 11 Pol" sheetId="27" r:id="rId19"/>
    <sheet name="D.1.9. 12 Pol" sheetId="28" r:id="rId20"/>
  </sheets>
  <externalReferences>
    <externalReference r:id="rId21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Pol'!$1:$7</definedName>
    <definedName name="_xlnm.Print_Titles" localSheetId="4">'D.1.1. 01 Pol'!$1:$7</definedName>
    <definedName name="_xlnm.Print_Titles" localSheetId="5">'D.1.1. 02 Pol'!$1:$7</definedName>
    <definedName name="_xlnm.Print_Titles" localSheetId="6">'D.1.1. 03 Pol'!$1:$7</definedName>
    <definedName name="_xlnm.Print_Titles" localSheetId="7">'D.1.1. 04 Pol'!$1:$7</definedName>
    <definedName name="_xlnm.Print_Titles" localSheetId="8">'D.1.3. 01 Pol'!$1:$7</definedName>
    <definedName name="_xlnm.Print_Titles" localSheetId="9">'D.1.3. 02 Pol'!$1:$7</definedName>
    <definedName name="_xlnm.Print_Titles" localSheetId="10">'D.1.9. 02 Pol'!$1:$7</definedName>
    <definedName name="_xlnm.Print_Titles" localSheetId="11">'D.1.9. 03 Pol'!$1:$7</definedName>
    <definedName name="_xlnm.Print_Titles" localSheetId="12">'D.1.9. 04 Pol'!$1:$7</definedName>
    <definedName name="_xlnm.Print_Titles" localSheetId="13">'D.1.9. 05 Pol'!$1:$7</definedName>
    <definedName name="_xlnm.Print_Titles" localSheetId="14">'D.1.9. 06 Pol'!$1:$7</definedName>
    <definedName name="_xlnm.Print_Titles" localSheetId="15">'D.1.9. 08 Pol'!$1:$7</definedName>
    <definedName name="_xlnm.Print_Titles" localSheetId="16">'D.1.9. 09 Pol'!$1:$7</definedName>
    <definedName name="_xlnm.Print_Titles" localSheetId="17">'D.1.9. 10 Pol'!$1:$7</definedName>
    <definedName name="_xlnm.Print_Titles" localSheetId="18">'D.1.9. 11 Pol'!$1:$7</definedName>
    <definedName name="_xlnm.Print_Titles" localSheetId="19">'D.1.9. 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Pol'!$A$1:$Y$41</definedName>
    <definedName name="_xlnm.Print_Area" localSheetId="4">'D.1.1. 01 Pol'!$A$1:$Y$49</definedName>
    <definedName name="_xlnm.Print_Area" localSheetId="5">'D.1.1. 02 Pol'!$A$1:$Y$59</definedName>
    <definedName name="_xlnm.Print_Area" localSheetId="6">'D.1.1. 03 Pol'!$A$1:$Y$43</definedName>
    <definedName name="_xlnm.Print_Area" localSheetId="7">'D.1.1. 04 Pol'!$A$1:$Y$32</definedName>
    <definedName name="_xlnm.Print_Area" localSheetId="8">'D.1.3. 01 Pol'!$A$1:$Y$59</definedName>
    <definedName name="_xlnm.Print_Area" localSheetId="9">'D.1.3. 02 Pol'!$A$1:$Y$41</definedName>
    <definedName name="_xlnm.Print_Area" localSheetId="10">'D.1.9. 02 Pol'!$A$1:$Y$45</definedName>
    <definedName name="_xlnm.Print_Area" localSheetId="11">'D.1.9. 03 Pol'!$A$1:$Y$40</definedName>
    <definedName name="_xlnm.Print_Area" localSheetId="12">'D.1.9. 04 Pol'!$A$1:$Y$70</definedName>
    <definedName name="_xlnm.Print_Area" localSheetId="13">'D.1.9. 05 Pol'!$A$1:$Y$42</definedName>
    <definedName name="_xlnm.Print_Area" localSheetId="14">'D.1.9. 06 Pol'!$A$1:$Y$33</definedName>
    <definedName name="_xlnm.Print_Area" localSheetId="15">'D.1.9. 08 Pol'!$A$1:$Y$22</definedName>
    <definedName name="_xlnm.Print_Area" localSheetId="16">'D.1.9. 09 Pol'!$A$1:$Y$66</definedName>
    <definedName name="_xlnm.Print_Area" localSheetId="17">'D.1.9. 10 Pol'!$A$1:$Y$79</definedName>
    <definedName name="_xlnm.Print_Area" localSheetId="18">'D.1.9. 11 Pol'!$A$1:$Y$33</definedName>
    <definedName name="_xlnm.Print_Area" localSheetId="19">'D.1.9. 12 Pol'!$A$1:$Y$29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7" l="1"/>
  <c r="G14" i="27"/>
  <c r="G8" i="21"/>
  <c r="G38" i="13"/>
  <c r="G37" i="17"/>
  <c r="G36" i="17"/>
  <c r="I12" i="18" l="1"/>
  <c r="K12" i="18"/>
  <c r="M12" i="18"/>
  <c r="O12" i="18"/>
  <c r="Q12" i="18"/>
  <c r="V12" i="18"/>
  <c r="G18" i="21" l="1"/>
  <c r="G17" i="21"/>
  <c r="G16" i="21"/>
  <c r="G15" i="21"/>
  <c r="O8" i="28" l="1"/>
  <c r="G9" i="28"/>
  <c r="M9" i="28" s="1"/>
  <c r="I9" i="28"/>
  <c r="K9" i="28"/>
  <c r="O9" i="28"/>
  <c r="Q9" i="28"/>
  <c r="Q8" i="28" s="1"/>
  <c r="V9" i="28"/>
  <c r="V8" i="28" s="1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K12" i="28"/>
  <c r="O12" i="28"/>
  <c r="G13" i="28"/>
  <c r="M13" i="28" s="1"/>
  <c r="M12" i="28" s="1"/>
  <c r="I13" i="28"/>
  <c r="I12" i="28" s="1"/>
  <c r="K13" i="28"/>
  <c r="O13" i="28"/>
  <c r="Q13" i="28"/>
  <c r="Q12" i="28" s="1"/>
  <c r="V13" i="28"/>
  <c r="V12" i="28" s="1"/>
  <c r="G15" i="28"/>
  <c r="I15" i="28"/>
  <c r="K15" i="28"/>
  <c r="M15" i="28"/>
  <c r="O15" i="28"/>
  <c r="Q15" i="28"/>
  <c r="Q14" i="28" s="1"/>
  <c r="V15" i="28"/>
  <c r="V14" i="28" s="1"/>
  <c r="G16" i="28"/>
  <c r="I16" i="28"/>
  <c r="K16" i="28"/>
  <c r="O16" i="28"/>
  <c r="Q16" i="28"/>
  <c r="V16" i="28"/>
  <c r="G17" i="28"/>
  <c r="M17" i="28" s="1"/>
  <c r="I17" i="28"/>
  <c r="K17" i="28"/>
  <c r="K14" i="28" s="1"/>
  <c r="O17" i="28"/>
  <c r="Q17" i="28"/>
  <c r="V17" i="28"/>
  <c r="AE19" i="28"/>
  <c r="F60" i="1" s="1"/>
  <c r="G9" i="27"/>
  <c r="M9" i="27" s="1"/>
  <c r="I9" i="27"/>
  <c r="K9" i="27"/>
  <c r="O9" i="27"/>
  <c r="Q9" i="27"/>
  <c r="V9" i="27"/>
  <c r="G10" i="27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3" i="27"/>
  <c r="M13" i="27" s="1"/>
  <c r="M12" i="27" s="1"/>
  <c r="I13" i="27"/>
  <c r="I12" i="27" s="1"/>
  <c r="K13" i="27"/>
  <c r="K12" i="27" s="1"/>
  <c r="O13" i="27"/>
  <c r="O12" i="27" s="1"/>
  <c r="Q13" i="27"/>
  <c r="Q12" i="27" s="1"/>
  <c r="V13" i="27"/>
  <c r="V12" i="27" s="1"/>
  <c r="G15" i="27"/>
  <c r="M15" i="27" s="1"/>
  <c r="I15" i="27"/>
  <c r="K15" i="27"/>
  <c r="O15" i="27"/>
  <c r="O14" i="27" s="1"/>
  <c r="Q15" i="27"/>
  <c r="V15" i="27"/>
  <c r="G17" i="27"/>
  <c r="G16" i="27" s="1"/>
  <c r="I17" i="27"/>
  <c r="I16" i="27" s="1"/>
  <c r="K17" i="27"/>
  <c r="K16" i="27" s="1"/>
  <c r="O17" i="27"/>
  <c r="O16" i="27" s="1"/>
  <c r="Q17" i="27"/>
  <c r="Q16" i="27" s="1"/>
  <c r="V17" i="27"/>
  <c r="V16" i="27" s="1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AE23" i="27"/>
  <c r="F59" i="1" s="1"/>
  <c r="G9" i="26"/>
  <c r="M9" i="26" s="1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5" i="26"/>
  <c r="M45" i="26" s="1"/>
  <c r="I45" i="26"/>
  <c r="K45" i="26"/>
  <c r="O45" i="26"/>
  <c r="Q45" i="26"/>
  <c r="V45" i="26"/>
  <c r="G48" i="26"/>
  <c r="M48" i="26" s="1"/>
  <c r="I48" i="26"/>
  <c r="K48" i="26"/>
  <c r="O48" i="26"/>
  <c r="Q48" i="26"/>
  <c r="V48" i="26"/>
  <c r="G51" i="26"/>
  <c r="M51" i="26" s="1"/>
  <c r="I51" i="26"/>
  <c r="K51" i="26"/>
  <c r="O51" i="26"/>
  <c r="Q51" i="26"/>
  <c r="V51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3" i="26"/>
  <c r="M63" i="26" s="1"/>
  <c r="M62" i="26" s="1"/>
  <c r="I63" i="26"/>
  <c r="I62" i="26" s="1"/>
  <c r="K63" i="26"/>
  <c r="K62" i="26" s="1"/>
  <c r="O63" i="26"/>
  <c r="O62" i="26" s="1"/>
  <c r="Q63" i="26"/>
  <c r="Q62" i="26" s="1"/>
  <c r="V63" i="26"/>
  <c r="V62" i="26" s="1"/>
  <c r="V64" i="26"/>
  <c r="G65" i="26"/>
  <c r="M65" i="26" s="1"/>
  <c r="I65" i="26"/>
  <c r="K65" i="26"/>
  <c r="O65" i="26"/>
  <c r="Q65" i="26"/>
  <c r="V65" i="26"/>
  <c r="G66" i="26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AE69" i="26"/>
  <c r="F58" i="1" s="1"/>
  <c r="G9" i="25"/>
  <c r="M9" i="25" s="1"/>
  <c r="I9" i="25"/>
  <c r="K9" i="25"/>
  <c r="O9" i="25"/>
  <c r="Q9" i="25"/>
  <c r="V9" i="25"/>
  <c r="G10" i="25"/>
  <c r="I10" i="25"/>
  <c r="K10" i="25"/>
  <c r="O10" i="25"/>
  <c r="Q10" i="25"/>
  <c r="V10" i="25"/>
  <c r="G11" i="25"/>
  <c r="M11" i="25" s="1"/>
  <c r="I11" i="25"/>
  <c r="K11" i="25"/>
  <c r="O11" i="25"/>
  <c r="Q11" i="25"/>
  <c r="V11" i="25"/>
  <c r="G12" i="25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M14" i="25" s="1"/>
  <c r="I14" i="25"/>
  <c r="K14" i="25"/>
  <c r="O14" i="25"/>
  <c r="Q14" i="25"/>
  <c r="V14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M23" i="25" s="1"/>
  <c r="I23" i="25"/>
  <c r="K23" i="25"/>
  <c r="O23" i="25"/>
  <c r="Q23" i="25"/>
  <c r="V23" i="25"/>
  <c r="G24" i="25"/>
  <c r="M24" i="25" s="1"/>
  <c r="I24" i="25"/>
  <c r="K24" i="25"/>
  <c r="O24" i="25"/>
  <c r="Q24" i="25"/>
  <c r="V24" i="25"/>
  <c r="G26" i="25"/>
  <c r="M26" i="25" s="1"/>
  <c r="M25" i="25" s="1"/>
  <c r="I26" i="25"/>
  <c r="I25" i="25" s="1"/>
  <c r="K26" i="25"/>
  <c r="K25" i="25" s="1"/>
  <c r="O26" i="25"/>
  <c r="O25" i="25" s="1"/>
  <c r="Q26" i="25"/>
  <c r="Q25" i="25" s="1"/>
  <c r="V26" i="25"/>
  <c r="V25" i="25" s="1"/>
  <c r="G28" i="25"/>
  <c r="M28" i="25" s="1"/>
  <c r="I28" i="25"/>
  <c r="K28" i="25"/>
  <c r="O28" i="25"/>
  <c r="Q28" i="25"/>
  <c r="V28" i="25"/>
  <c r="G29" i="25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5" i="25"/>
  <c r="M35" i="25" s="1"/>
  <c r="I35" i="25"/>
  <c r="K35" i="25"/>
  <c r="O35" i="25"/>
  <c r="O34" i="25" s="1"/>
  <c r="Q35" i="25"/>
  <c r="V35" i="25"/>
  <c r="G39" i="25"/>
  <c r="M39" i="25" s="1"/>
  <c r="I39" i="25"/>
  <c r="K39" i="25"/>
  <c r="O39" i="25"/>
  <c r="Q39" i="25"/>
  <c r="V39" i="25"/>
  <c r="G41" i="25"/>
  <c r="G40" i="25" s="1"/>
  <c r="I41" i="25"/>
  <c r="I40" i="25" s="1"/>
  <c r="K41" i="25"/>
  <c r="K40" i="25" s="1"/>
  <c r="O41" i="25"/>
  <c r="O40" i="25" s="1"/>
  <c r="Q41" i="25"/>
  <c r="Q40" i="25" s="1"/>
  <c r="V41" i="25"/>
  <c r="V40" i="25" s="1"/>
  <c r="AE56" i="25"/>
  <c r="F57" i="1" s="1"/>
  <c r="G9" i="24"/>
  <c r="M9" i="24" s="1"/>
  <c r="I9" i="24"/>
  <c r="I8" i="24" s="1"/>
  <c r="K9" i="24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AE12" i="24"/>
  <c r="F56" i="1" s="1"/>
  <c r="AF12" i="24"/>
  <c r="G56" i="1" s="1"/>
  <c r="G9" i="23"/>
  <c r="M9" i="23" s="1"/>
  <c r="I9" i="23"/>
  <c r="K9" i="23"/>
  <c r="O9" i="23"/>
  <c r="Q9" i="23"/>
  <c r="V9" i="23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G17" i="23"/>
  <c r="M17" i="23" s="1"/>
  <c r="I17" i="23"/>
  <c r="K17" i="23"/>
  <c r="O17" i="23"/>
  <c r="O16" i="23" s="1"/>
  <c r="Q17" i="23"/>
  <c r="Q16" i="23" s="1"/>
  <c r="V17" i="23"/>
  <c r="G18" i="23"/>
  <c r="M18" i="23" s="1"/>
  <c r="I18" i="23"/>
  <c r="K18" i="23"/>
  <c r="O18" i="23"/>
  <c r="Q18" i="23"/>
  <c r="V18" i="23"/>
  <c r="G20" i="23"/>
  <c r="G19" i="23" s="1"/>
  <c r="I20" i="23"/>
  <c r="I19" i="23" s="1"/>
  <c r="K20" i="23"/>
  <c r="O20" i="23"/>
  <c r="Q20" i="23"/>
  <c r="Q19" i="23" s="1"/>
  <c r="V20" i="23"/>
  <c r="G21" i="23"/>
  <c r="M21" i="23" s="1"/>
  <c r="I21" i="23"/>
  <c r="K21" i="23"/>
  <c r="O21" i="23"/>
  <c r="O19" i="23" s="1"/>
  <c r="Q21" i="23"/>
  <c r="V21" i="23"/>
  <c r="AE23" i="23"/>
  <c r="F55" i="1" s="1"/>
  <c r="G9" i="22"/>
  <c r="M9" i="22" s="1"/>
  <c r="I9" i="22"/>
  <c r="K9" i="22"/>
  <c r="O9" i="22"/>
  <c r="Q9" i="22"/>
  <c r="V9" i="22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AE32" i="22"/>
  <c r="F54" i="1" s="1"/>
  <c r="G9" i="2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20" i="2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3" i="21"/>
  <c r="M23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G42" i="21"/>
  <c r="M42" i="21" s="1"/>
  <c r="I42" i="21"/>
  <c r="K42" i="21"/>
  <c r="O42" i="21"/>
  <c r="Q42" i="21"/>
  <c r="V42" i="21"/>
  <c r="G44" i="21"/>
  <c r="M44" i="21" s="1"/>
  <c r="I44" i="21"/>
  <c r="K44" i="21"/>
  <c r="O44" i="21"/>
  <c r="Q44" i="21"/>
  <c r="V44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50" i="21"/>
  <c r="M50" i="21" s="1"/>
  <c r="I50" i="21"/>
  <c r="K50" i="21"/>
  <c r="O50" i="21"/>
  <c r="O49" i="21" s="1"/>
  <c r="Q50" i="21"/>
  <c r="V50" i="21"/>
  <c r="G54" i="21"/>
  <c r="M54" i="21" s="1"/>
  <c r="I54" i="21"/>
  <c r="K54" i="21"/>
  <c r="O54" i="21"/>
  <c r="Q54" i="21"/>
  <c r="V54" i="21"/>
  <c r="G56" i="21"/>
  <c r="I56" i="21"/>
  <c r="K56" i="21"/>
  <c r="O56" i="21"/>
  <c r="Q56" i="21"/>
  <c r="V56" i="21"/>
  <c r="G57" i="21"/>
  <c r="M57" i="21" s="1"/>
  <c r="I57" i="21"/>
  <c r="K57" i="21"/>
  <c r="O57" i="21"/>
  <c r="Q57" i="21"/>
  <c r="V57" i="21"/>
  <c r="G58" i="21"/>
  <c r="M58" i="21" s="1"/>
  <c r="I58" i="21"/>
  <c r="K58" i="21"/>
  <c r="O58" i="21"/>
  <c r="Q58" i="21"/>
  <c r="V58" i="21"/>
  <c r="AE60" i="2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O19" i="20"/>
  <c r="G20" i="20"/>
  <c r="M20" i="20" s="1"/>
  <c r="I20" i="20"/>
  <c r="K20" i="20"/>
  <c r="O20" i="20"/>
  <c r="Q20" i="20"/>
  <c r="V20" i="20"/>
  <c r="V19" i="20" s="1"/>
  <c r="G21" i="20"/>
  <c r="I21" i="20"/>
  <c r="K21" i="20"/>
  <c r="M21" i="20"/>
  <c r="O21" i="20"/>
  <c r="Q21" i="20"/>
  <c r="V21" i="20"/>
  <c r="K22" i="20"/>
  <c r="V22" i="20"/>
  <c r="G23" i="20"/>
  <c r="M23" i="20" s="1"/>
  <c r="M22" i="20" s="1"/>
  <c r="I23" i="20"/>
  <c r="I22" i="20" s="1"/>
  <c r="K23" i="20"/>
  <c r="O23" i="20"/>
  <c r="O22" i="20" s="1"/>
  <c r="Q23" i="20"/>
  <c r="Q22" i="20" s="1"/>
  <c r="V23" i="20"/>
  <c r="G25" i="20"/>
  <c r="M25" i="20" s="1"/>
  <c r="I25" i="20"/>
  <c r="K25" i="20"/>
  <c r="K24" i="20" s="1"/>
  <c r="O25" i="20"/>
  <c r="Q25" i="20"/>
  <c r="V25" i="20"/>
  <c r="V24" i="20" s="1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AE30" i="20"/>
  <c r="F52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O20" i="19" s="1"/>
  <c r="Q21" i="19"/>
  <c r="Q20" i="19" s="1"/>
  <c r="V21" i="19"/>
  <c r="G23" i="19"/>
  <c r="M23" i="19" s="1"/>
  <c r="I23" i="19"/>
  <c r="K23" i="19"/>
  <c r="O23" i="19"/>
  <c r="Q23" i="19"/>
  <c r="V23" i="19"/>
  <c r="V20" i="19" s="1"/>
  <c r="G25" i="19"/>
  <c r="I25" i="19"/>
  <c r="K25" i="19"/>
  <c r="O25" i="19"/>
  <c r="O24" i="19" s="1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9" i="19"/>
  <c r="I29" i="19"/>
  <c r="K29" i="19"/>
  <c r="O29" i="19"/>
  <c r="O28" i="19" s="1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AE35" i="19"/>
  <c r="F51" i="1" s="1"/>
  <c r="I9" i="18"/>
  <c r="I8" i="18" s="1"/>
  <c r="K9" i="18"/>
  <c r="K8" i="18" s="1"/>
  <c r="O9" i="18"/>
  <c r="O8" i="18" s="1"/>
  <c r="Q9" i="18"/>
  <c r="Q8" i="18" s="1"/>
  <c r="V9" i="18"/>
  <c r="V8" i="18" s="1"/>
  <c r="I11" i="18"/>
  <c r="K11" i="18"/>
  <c r="M11" i="18"/>
  <c r="O11" i="18"/>
  <c r="Q11" i="18"/>
  <c r="V11" i="18"/>
  <c r="M14" i="18"/>
  <c r="I14" i="18"/>
  <c r="K14" i="18"/>
  <c r="O14" i="18"/>
  <c r="Q14" i="18"/>
  <c r="V14" i="18"/>
  <c r="I16" i="18"/>
  <c r="K16" i="18"/>
  <c r="M16" i="18"/>
  <c r="O16" i="18"/>
  <c r="Q16" i="18"/>
  <c r="V16" i="18"/>
  <c r="I18" i="18"/>
  <c r="K18" i="18"/>
  <c r="M18" i="18"/>
  <c r="O18" i="18"/>
  <c r="Q18" i="18"/>
  <c r="V18" i="18"/>
  <c r="I19" i="18"/>
  <c r="K19" i="18"/>
  <c r="M19" i="18"/>
  <c r="O19" i="18"/>
  <c r="Q19" i="18"/>
  <c r="V19" i="18"/>
  <c r="G9" i="18"/>
  <c r="I21" i="18"/>
  <c r="K21" i="18"/>
  <c r="O21" i="18"/>
  <c r="Q21" i="18"/>
  <c r="V21" i="18"/>
  <c r="G10" i="18"/>
  <c r="M22" i="18" s="1"/>
  <c r="I22" i="18"/>
  <c r="K22" i="18"/>
  <c r="O22" i="18"/>
  <c r="Q22" i="18"/>
  <c r="V22" i="18"/>
  <c r="G11" i="18"/>
  <c r="M23" i="18" s="1"/>
  <c r="I23" i="18"/>
  <c r="K23" i="18"/>
  <c r="O23" i="18"/>
  <c r="Q23" i="18"/>
  <c r="V23" i="18"/>
  <c r="M24" i="18"/>
  <c r="I24" i="18"/>
  <c r="K24" i="18"/>
  <c r="O24" i="18"/>
  <c r="Q24" i="18"/>
  <c r="V24" i="18"/>
  <c r="G13" i="18"/>
  <c r="M26" i="18" s="1"/>
  <c r="I26" i="18"/>
  <c r="K26" i="18"/>
  <c r="O26" i="18"/>
  <c r="Q26" i="18"/>
  <c r="V26" i="18"/>
  <c r="G14" i="18"/>
  <c r="M27" i="18" s="1"/>
  <c r="I27" i="18"/>
  <c r="K27" i="18"/>
  <c r="O27" i="18"/>
  <c r="Q27" i="18"/>
  <c r="V27" i="18"/>
  <c r="G15" i="18"/>
  <c r="M28" i="18" s="1"/>
  <c r="I28" i="18"/>
  <c r="K28" i="18"/>
  <c r="O28" i="18"/>
  <c r="Q28" i="18"/>
  <c r="V28" i="18"/>
  <c r="G16" i="18"/>
  <c r="M29" i="18" s="1"/>
  <c r="I29" i="18"/>
  <c r="K29" i="18"/>
  <c r="O29" i="18"/>
  <c r="Q29" i="18"/>
  <c r="V29" i="18"/>
  <c r="AE31" i="18"/>
  <c r="G9" i="17"/>
  <c r="M9" i="17" s="1"/>
  <c r="I9" i="17"/>
  <c r="K9" i="17"/>
  <c r="O9" i="17"/>
  <c r="Q9" i="17"/>
  <c r="V9" i="17"/>
  <c r="G12" i="17"/>
  <c r="M12" i="17" s="1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6" i="17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O31" i="17"/>
  <c r="G32" i="17"/>
  <c r="M32" i="17" s="1"/>
  <c r="M31" i="17" s="1"/>
  <c r="I32" i="17"/>
  <c r="I31" i="17" s="1"/>
  <c r="K32" i="17"/>
  <c r="K31" i="17" s="1"/>
  <c r="O32" i="17"/>
  <c r="Q32" i="17"/>
  <c r="Q31" i="17" s="1"/>
  <c r="V32" i="17"/>
  <c r="V31" i="17" s="1"/>
  <c r="G34" i="17"/>
  <c r="I34" i="17"/>
  <c r="I33" i="17" s="1"/>
  <c r="K34" i="17"/>
  <c r="K33" i="17" s="1"/>
  <c r="O34" i="17"/>
  <c r="O33" i="17" s="1"/>
  <c r="Q34" i="17"/>
  <c r="Q33" i="17" s="1"/>
  <c r="V34" i="17"/>
  <c r="V33" i="17" s="1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V38" i="17" s="1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AE49" i="17"/>
  <c r="F48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O12" i="16"/>
  <c r="Q12" i="16"/>
  <c r="V12" i="16"/>
  <c r="G13" i="16"/>
  <c r="G14" i="16"/>
  <c r="M14" i="16" s="1"/>
  <c r="M13" i="16" s="1"/>
  <c r="I14" i="16"/>
  <c r="K14" i="16"/>
  <c r="K13" i="16" s="1"/>
  <c r="O14" i="16"/>
  <c r="O13" i="16" s="1"/>
  <c r="Q14" i="16"/>
  <c r="V14" i="16"/>
  <c r="V13" i="16" s="1"/>
  <c r="G15" i="16"/>
  <c r="I15" i="16"/>
  <c r="K15" i="16"/>
  <c r="M15" i="16"/>
  <c r="O15" i="16"/>
  <c r="Q15" i="16"/>
  <c r="V15" i="16"/>
  <c r="G17" i="16"/>
  <c r="G16" i="16" s="1"/>
  <c r="I17" i="16"/>
  <c r="I16" i="16" s="1"/>
  <c r="K17" i="16"/>
  <c r="K16" i="16" s="1"/>
  <c r="O17" i="16"/>
  <c r="O16" i="16" s="1"/>
  <c r="Q17" i="16"/>
  <c r="Q16" i="16" s="1"/>
  <c r="V17" i="16"/>
  <c r="V16" i="16" s="1"/>
  <c r="G19" i="16"/>
  <c r="M19" i="16" s="1"/>
  <c r="I19" i="16"/>
  <c r="K19" i="16"/>
  <c r="K18" i="16" s="1"/>
  <c r="O19" i="16"/>
  <c r="Q19" i="16"/>
  <c r="Q18" i="16" s="1"/>
  <c r="V19" i="16"/>
  <c r="V18" i="16" s="1"/>
  <c r="G20" i="16"/>
  <c r="M20" i="16" s="1"/>
  <c r="I20" i="16"/>
  <c r="I18" i="16" s="1"/>
  <c r="K20" i="16"/>
  <c r="O20" i="16"/>
  <c r="Q20" i="16"/>
  <c r="V20" i="16"/>
  <c r="AE22" i="16"/>
  <c r="F46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19" i="15"/>
  <c r="Q19" i="15"/>
  <c r="G20" i="15"/>
  <c r="M20" i="15" s="1"/>
  <c r="M19" i="15" s="1"/>
  <c r="I20" i="15"/>
  <c r="I19" i="15" s="1"/>
  <c r="K20" i="15"/>
  <c r="K19" i="15" s="1"/>
  <c r="O20" i="15"/>
  <c r="O19" i="15" s="1"/>
  <c r="Q20" i="15"/>
  <c r="V20" i="15"/>
  <c r="V19" i="15" s="1"/>
  <c r="G22" i="15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K30" i="15"/>
  <c r="G31" i="15"/>
  <c r="G30" i="15" s="1"/>
  <c r="I31" i="15"/>
  <c r="I30" i="15" s="1"/>
  <c r="K31" i="15"/>
  <c r="O31" i="15"/>
  <c r="O30" i="15" s="1"/>
  <c r="Q31" i="15"/>
  <c r="Q30" i="15" s="1"/>
  <c r="V31" i="15"/>
  <c r="V30" i="15" s="1"/>
  <c r="AE33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6" i="14"/>
  <c r="I26" i="14"/>
  <c r="K26" i="14"/>
  <c r="M26" i="14"/>
  <c r="O26" i="14"/>
  <c r="Q26" i="14"/>
  <c r="V26" i="14"/>
  <c r="G27" i="14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0" i="14"/>
  <c r="M30" i="14" s="1"/>
  <c r="I30" i="14"/>
  <c r="I25" i="14" s="1"/>
  <c r="K30" i="14"/>
  <c r="O30" i="14"/>
  <c r="Q30" i="14"/>
  <c r="V30" i="14"/>
  <c r="G32" i="14"/>
  <c r="M32" i="14" s="1"/>
  <c r="I32" i="14"/>
  <c r="K32" i="14"/>
  <c r="O32" i="14"/>
  <c r="Q32" i="14"/>
  <c r="V32" i="14"/>
  <c r="G35" i="14"/>
  <c r="G34" i="14" s="1"/>
  <c r="I35" i="14"/>
  <c r="K35" i="14"/>
  <c r="O35" i="14"/>
  <c r="Q35" i="14"/>
  <c r="V35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5" i="14"/>
  <c r="M45" i="14" s="1"/>
  <c r="I45" i="14"/>
  <c r="K45" i="14"/>
  <c r="O45" i="14"/>
  <c r="Q45" i="14"/>
  <c r="V45" i="14"/>
  <c r="G47" i="14"/>
  <c r="M47" i="14" s="1"/>
  <c r="M46" i="14" s="1"/>
  <c r="I47" i="14"/>
  <c r="I46" i="14" s="1"/>
  <c r="K47" i="14"/>
  <c r="K46" i="14" s="1"/>
  <c r="O47" i="14"/>
  <c r="O46" i="14" s="1"/>
  <c r="Q47" i="14"/>
  <c r="Q46" i="14" s="1"/>
  <c r="V47" i="14"/>
  <c r="V46" i="14" s="1"/>
  <c r="AE49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V18" i="13" s="1"/>
  <c r="G21" i="13"/>
  <c r="M21" i="13" s="1"/>
  <c r="I21" i="13"/>
  <c r="K21" i="13"/>
  <c r="O21" i="13"/>
  <c r="Q21" i="13"/>
  <c r="V21" i="13"/>
  <c r="G24" i="13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I33" i="13"/>
  <c r="K33" i="13"/>
  <c r="O33" i="13"/>
  <c r="Q33" i="13"/>
  <c r="V33" i="13"/>
  <c r="G35" i="13"/>
  <c r="M35" i="13" s="1"/>
  <c r="M34" i="13" s="1"/>
  <c r="I35" i="13"/>
  <c r="I34" i="13" s="1"/>
  <c r="K35" i="13"/>
  <c r="K34" i="13" s="1"/>
  <c r="O35" i="13"/>
  <c r="O34" i="13" s="1"/>
  <c r="Q35" i="13"/>
  <c r="Q34" i="13" s="1"/>
  <c r="V35" i="13"/>
  <c r="V34" i="13" s="1"/>
  <c r="G37" i="13"/>
  <c r="G36" i="13" s="1"/>
  <c r="I37" i="13"/>
  <c r="I36" i="13" s="1"/>
  <c r="K37" i="13"/>
  <c r="K36" i="13" s="1"/>
  <c r="O37" i="13"/>
  <c r="O36" i="13" s="1"/>
  <c r="Q37" i="13"/>
  <c r="Q36" i="13" s="1"/>
  <c r="V37" i="13"/>
  <c r="V36" i="13" s="1"/>
  <c r="AE39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V15" i="12" s="1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I21" i="12" s="1"/>
  <c r="K22" i="12"/>
  <c r="K21" i="12" s="1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V21" i="12" s="1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AE31" i="12"/>
  <c r="F41" i="1" s="1"/>
  <c r="G8" i="28" l="1"/>
  <c r="I92" i="1" s="1"/>
  <c r="M18" i="16"/>
  <c r="G8" i="12"/>
  <c r="G25" i="14"/>
  <c r="K25" i="12"/>
  <c r="O15" i="12"/>
  <c r="V8" i="12"/>
  <c r="G46" i="14"/>
  <c r="K34" i="14"/>
  <c r="O8" i="14"/>
  <c r="V21" i="15"/>
  <c r="I8" i="15"/>
  <c r="G31" i="17"/>
  <c r="I93" i="1" s="1"/>
  <c r="I28" i="19"/>
  <c r="V24" i="19"/>
  <c r="G8" i="19"/>
  <c r="Q24" i="20"/>
  <c r="V16" i="23"/>
  <c r="G8" i="23"/>
  <c r="G23" i="23" s="1"/>
  <c r="Q8" i="23"/>
  <c r="AF31" i="12"/>
  <c r="G41" i="1" s="1"/>
  <c r="H41" i="1" s="1"/>
  <c r="I41" i="1" s="1"/>
  <c r="I25" i="12"/>
  <c r="Q21" i="12"/>
  <c r="O25" i="14"/>
  <c r="O21" i="15"/>
  <c r="G8" i="16"/>
  <c r="Q8" i="16"/>
  <c r="Q8" i="12"/>
  <c r="G18" i="13"/>
  <c r="I34" i="14"/>
  <c r="M27" i="14"/>
  <c r="M25" i="14" s="1"/>
  <c r="K25" i="14"/>
  <c r="K8" i="14"/>
  <c r="K38" i="17"/>
  <c r="I38" i="17"/>
  <c r="G28" i="19"/>
  <c r="Q24" i="19"/>
  <c r="K20" i="19"/>
  <c r="I20" i="19"/>
  <c r="K8" i="19"/>
  <c r="G24" i="20"/>
  <c r="Q19" i="20"/>
  <c r="O8" i="20"/>
  <c r="O8" i="22"/>
  <c r="V19" i="23"/>
  <c r="K8" i="24"/>
  <c r="O14" i="28"/>
  <c r="I8" i="14"/>
  <c r="I21" i="15"/>
  <c r="I8" i="19"/>
  <c r="V8" i="22"/>
  <c r="K8" i="23"/>
  <c r="G8" i="26"/>
  <c r="I14" i="28"/>
  <c r="K8" i="28"/>
  <c r="O8" i="15"/>
  <c r="K8" i="16"/>
  <c r="O8" i="17"/>
  <c r="O21" i="12"/>
  <c r="Q15" i="12"/>
  <c r="K8" i="12"/>
  <c r="Q25" i="14"/>
  <c r="G8" i="14"/>
  <c r="K21" i="15"/>
  <c r="G21" i="15"/>
  <c r="V8" i="15"/>
  <c r="AF22" i="16"/>
  <c r="G46" i="1" s="1"/>
  <c r="H46" i="1" s="1"/>
  <c r="I46" i="1" s="1"/>
  <c r="G18" i="16"/>
  <c r="Q13" i="16"/>
  <c r="I8" i="16"/>
  <c r="O38" i="17"/>
  <c r="K24" i="19"/>
  <c r="I24" i="20"/>
  <c r="K19" i="20"/>
  <c r="V8" i="20"/>
  <c r="Q8" i="22"/>
  <c r="K16" i="23"/>
  <c r="I16" i="23"/>
  <c r="I8" i="23"/>
  <c r="M8" i="24"/>
  <c r="I8" i="28"/>
  <c r="AF33" i="15"/>
  <c r="G45" i="1" s="1"/>
  <c r="H45" i="1" s="1"/>
  <c r="I45" i="1" s="1"/>
  <c r="Q8" i="15"/>
  <c r="V28" i="19"/>
  <c r="I24" i="19"/>
  <c r="G20" i="19"/>
  <c r="I19" i="20"/>
  <c r="G8" i="20"/>
  <c r="Q8" i="20"/>
  <c r="G8" i="22"/>
  <c r="G32" i="22" s="1"/>
  <c r="K19" i="23"/>
  <c r="K64" i="26"/>
  <c r="G64" i="26"/>
  <c r="G14" i="28"/>
  <c r="Q25" i="12"/>
  <c r="I8" i="12"/>
  <c r="V25" i="12"/>
  <c r="K15" i="12"/>
  <c r="V25" i="14"/>
  <c r="G8" i="15"/>
  <c r="O8" i="16"/>
  <c r="Q38" i="17"/>
  <c r="Q28" i="19"/>
  <c r="G24" i="19"/>
  <c r="O8" i="19"/>
  <c r="AF30" i="20"/>
  <c r="G52" i="1" s="1"/>
  <c r="H52" i="1" s="1"/>
  <c r="I52" i="1" s="1"/>
  <c r="O24" i="20"/>
  <c r="M19" i="20"/>
  <c r="K8" i="22"/>
  <c r="O8" i="23"/>
  <c r="G8" i="24"/>
  <c r="M17" i="27"/>
  <c r="M16" i="27" s="1"/>
  <c r="I15" i="12"/>
  <c r="V8" i="14"/>
  <c r="V8" i="19"/>
  <c r="K8" i="20"/>
  <c r="I8" i="22"/>
  <c r="O25" i="12"/>
  <c r="O8" i="12"/>
  <c r="O34" i="14"/>
  <c r="Q8" i="14"/>
  <c r="Q21" i="15"/>
  <c r="K8" i="15"/>
  <c r="O18" i="16"/>
  <c r="I13" i="16"/>
  <c r="V8" i="16"/>
  <c r="K28" i="19"/>
  <c r="Q8" i="19"/>
  <c r="G19" i="20"/>
  <c r="I8" i="20"/>
  <c r="AF32" i="22"/>
  <c r="G54" i="1" s="1"/>
  <c r="H54" i="1" s="1"/>
  <c r="I54" i="1" s="1"/>
  <c r="V8" i="23"/>
  <c r="Q54" i="26"/>
  <c r="V34" i="14"/>
  <c r="Q34" i="14"/>
  <c r="G25" i="25"/>
  <c r="I34" i="25"/>
  <c r="G34" i="25"/>
  <c r="Q27" i="25"/>
  <c r="AF56" i="25"/>
  <c r="G57" i="1" s="1"/>
  <c r="H57" i="1" s="1"/>
  <c r="I57" i="1" s="1"/>
  <c r="O27" i="25"/>
  <c r="K8" i="25"/>
  <c r="K27" i="25"/>
  <c r="I27" i="25"/>
  <c r="M10" i="25"/>
  <c r="I8" i="25"/>
  <c r="Q34" i="25"/>
  <c r="V34" i="25"/>
  <c r="G27" i="25"/>
  <c r="O8" i="25"/>
  <c r="V8" i="25"/>
  <c r="K34" i="25"/>
  <c r="V27" i="25"/>
  <c r="G8" i="25"/>
  <c r="Q8" i="25"/>
  <c r="G31" i="13"/>
  <c r="V31" i="13"/>
  <c r="I31" i="13"/>
  <c r="M37" i="13"/>
  <c r="M36" i="13" s="1"/>
  <c r="F42" i="1"/>
  <c r="G8" i="13"/>
  <c r="O31" i="13"/>
  <c r="K8" i="13"/>
  <c r="AF39" i="13"/>
  <c r="K31" i="13"/>
  <c r="Q20" i="13"/>
  <c r="V20" i="13"/>
  <c r="I8" i="13"/>
  <c r="O20" i="13"/>
  <c r="G34" i="13"/>
  <c r="Q31" i="13"/>
  <c r="K20" i="13"/>
  <c r="I20" i="13"/>
  <c r="O8" i="13"/>
  <c r="V8" i="13"/>
  <c r="G20" i="13"/>
  <c r="Q8" i="13"/>
  <c r="K8" i="17"/>
  <c r="V8" i="17"/>
  <c r="G8" i="17"/>
  <c r="Q8" i="17"/>
  <c r="I8" i="17"/>
  <c r="M34" i="17"/>
  <c r="M33" i="17" s="1"/>
  <c r="F47" i="1"/>
  <c r="AF49" i="17"/>
  <c r="G48" i="1" s="1"/>
  <c r="H48" i="1" s="1"/>
  <c r="I48" i="1" s="1"/>
  <c r="F49" i="1"/>
  <c r="M21" i="18"/>
  <c r="M20" i="18" s="1"/>
  <c r="K20" i="18"/>
  <c r="I20" i="18"/>
  <c r="O20" i="18"/>
  <c r="V20" i="18"/>
  <c r="Q20" i="18"/>
  <c r="H56" i="1"/>
  <c r="I56" i="1" s="1"/>
  <c r="G12" i="27"/>
  <c r="F50" i="1"/>
  <c r="V8" i="27"/>
  <c r="I18" i="27"/>
  <c r="Q14" i="27"/>
  <c r="Q55" i="21"/>
  <c r="I49" i="21"/>
  <c r="V49" i="21"/>
  <c r="AF60" i="21"/>
  <c r="I55" i="21"/>
  <c r="G55" i="21"/>
  <c r="Q49" i="21"/>
  <c r="K49" i="21"/>
  <c r="G49" i="21"/>
  <c r="I102" i="1" s="1"/>
  <c r="K8" i="21"/>
  <c r="I8" i="21"/>
  <c r="K19" i="21"/>
  <c r="M9" i="21"/>
  <c r="V19" i="21"/>
  <c r="V55" i="21"/>
  <c r="M49" i="21"/>
  <c r="I19" i="21"/>
  <c r="G19" i="21"/>
  <c r="O8" i="21"/>
  <c r="O55" i="21"/>
  <c r="O19" i="21"/>
  <c r="V8" i="21"/>
  <c r="Q19" i="21"/>
  <c r="K55" i="21"/>
  <c r="Q8" i="21"/>
  <c r="F53" i="1"/>
  <c r="M18" i="27"/>
  <c r="V14" i="27"/>
  <c r="O8" i="27"/>
  <c r="K8" i="27"/>
  <c r="I8" i="27"/>
  <c r="AF23" i="27"/>
  <c r="V18" i="27"/>
  <c r="K14" i="27"/>
  <c r="I14" i="27"/>
  <c r="Q18" i="27"/>
  <c r="G8" i="27"/>
  <c r="O18" i="27"/>
  <c r="K18" i="27"/>
  <c r="Q8" i="27"/>
  <c r="I38" i="26"/>
  <c r="K8" i="26"/>
  <c r="Q64" i="26"/>
  <c r="K54" i="26"/>
  <c r="I8" i="26"/>
  <c r="I54" i="26"/>
  <c r="O38" i="26"/>
  <c r="G62" i="26"/>
  <c r="I101" i="1" s="1"/>
  <c r="O64" i="26"/>
  <c r="O54" i="26"/>
  <c r="V38" i="26"/>
  <c r="O8" i="26"/>
  <c r="I64" i="26"/>
  <c r="Q38" i="26"/>
  <c r="V8" i="26"/>
  <c r="K38" i="26"/>
  <c r="V54" i="26"/>
  <c r="Q8" i="26"/>
  <c r="F39" i="1"/>
  <c r="F40" i="1"/>
  <c r="M8" i="28"/>
  <c r="AF19" i="28"/>
  <c r="G60" i="1" s="1"/>
  <c r="H60" i="1" s="1"/>
  <c r="I60" i="1" s="1"/>
  <c r="M16" i="28"/>
  <c r="M14" i="28" s="1"/>
  <c r="G18" i="27"/>
  <c r="M10" i="27"/>
  <c r="M8" i="27" s="1"/>
  <c r="M14" i="27"/>
  <c r="M54" i="26"/>
  <c r="M38" i="26"/>
  <c r="G54" i="26"/>
  <c r="G38" i="26"/>
  <c r="M12" i="26"/>
  <c r="M8" i="26" s="1"/>
  <c r="AF69" i="26"/>
  <c r="M66" i="26"/>
  <c r="M64" i="26" s="1"/>
  <c r="M34" i="25"/>
  <c r="M12" i="25"/>
  <c r="M8" i="25" s="1"/>
  <c r="M41" i="25"/>
  <c r="M40" i="25" s="1"/>
  <c r="M29" i="25"/>
  <c r="M27" i="25" s="1"/>
  <c r="M16" i="23"/>
  <c r="AF23" i="23"/>
  <c r="G55" i="1" s="1"/>
  <c r="H55" i="1" s="1"/>
  <c r="I55" i="1" s="1"/>
  <c r="M20" i="23"/>
  <c r="M19" i="23" s="1"/>
  <c r="M12" i="23"/>
  <c r="M8" i="23" s="1"/>
  <c r="M12" i="22"/>
  <c r="M8" i="22" s="1"/>
  <c r="M56" i="21"/>
  <c r="M55" i="21" s="1"/>
  <c r="M20" i="21"/>
  <c r="M19" i="21" s="1"/>
  <c r="M12" i="21"/>
  <c r="M8" i="21" s="1"/>
  <c r="M24" i="20"/>
  <c r="M12" i="20"/>
  <c r="M8" i="20" s="1"/>
  <c r="G22" i="20"/>
  <c r="M20" i="19"/>
  <c r="M29" i="19"/>
  <c r="M28" i="19" s="1"/>
  <c r="M25" i="19"/>
  <c r="M24" i="19" s="1"/>
  <c r="M12" i="19"/>
  <c r="M8" i="19" s="1"/>
  <c r="AF35" i="19"/>
  <c r="G51" i="1" s="1"/>
  <c r="H51" i="1" s="1"/>
  <c r="I51" i="1" s="1"/>
  <c r="M9" i="18"/>
  <c r="M8" i="18" s="1"/>
  <c r="M38" i="17"/>
  <c r="M16" i="17"/>
  <c r="M8" i="17" s="1"/>
  <c r="G38" i="17"/>
  <c r="M12" i="16"/>
  <c r="M8" i="16" s="1"/>
  <c r="M17" i="16"/>
  <c r="M16" i="16" s="1"/>
  <c r="M31" i="15"/>
  <c r="M30" i="15" s="1"/>
  <c r="M22" i="15"/>
  <c r="M21" i="15" s="1"/>
  <c r="M12" i="15"/>
  <c r="M8" i="15" s="1"/>
  <c r="AF49" i="14"/>
  <c r="G44" i="1" s="1"/>
  <c r="H44" i="1" s="1"/>
  <c r="I44" i="1" s="1"/>
  <c r="M35" i="14"/>
  <c r="M34" i="14" s="1"/>
  <c r="M24" i="14"/>
  <c r="M23" i="14" s="1"/>
  <c r="M9" i="14"/>
  <c r="M8" i="14" s="1"/>
  <c r="M33" i="13"/>
  <c r="M31" i="13" s="1"/>
  <c r="M12" i="13"/>
  <c r="M8" i="13" s="1"/>
  <c r="M24" i="13"/>
  <c r="M20" i="13" s="1"/>
  <c r="M25" i="12"/>
  <c r="M21" i="12"/>
  <c r="M15" i="12"/>
  <c r="G25" i="12"/>
  <c r="G21" i="12"/>
  <c r="M12" i="12"/>
  <c r="M8" i="12" s="1"/>
  <c r="G15" i="12"/>
  <c r="J28" i="1"/>
  <c r="J26" i="1"/>
  <c r="G38" i="1"/>
  <c r="F38" i="1"/>
  <c r="J23" i="1"/>
  <c r="J24" i="1"/>
  <c r="J25" i="1"/>
  <c r="J27" i="1"/>
  <c r="E24" i="1"/>
  <c r="E26" i="1"/>
  <c r="G19" i="28" l="1"/>
  <c r="G23" i="27"/>
  <c r="I103" i="1"/>
  <c r="I99" i="1"/>
  <c r="G30" i="20"/>
  <c r="I98" i="1"/>
  <c r="G22" i="16"/>
  <c r="G33" i="15"/>
  <c r="I105" i="1"/>
  <c r="I106" i="1"/>
  <c r="I20" i="1" s="1"/>
  <c r="G40" i="1"/>
  <c r="H40" i="1" s="1"/>
  <c r="I40" i="1" s="1"/>
  <c r="G49" i="14"/>
  <c r="I94" i="1"/>
  <c r="G69" i="26"/>
  <c r="I100" i="1"/>
  <c r="I17" i="1" s="1"/>
  <c r="G59" i="1"/>
  <c r="H59" i="1" s="1"/>
  <c r="I59" i="1" s="1"/>
  <c r="G56" i="25"/>
  <c r="I104" i="1"/>
  <c r="I91" i="1"/>
  <c r="I97" i="1"/>
  <c r="G12" i="24"/>
  <c r="G35" i="19"/>
  <c r="I96" i="1"/>
  <c r="G39" i="13"/>
  <c r="I90" i="1"/>
  <c r="G43" i="1"/>
  <c r="H43" i="1" s="1"/>
  <c r="I43" i="1" s="1"/>
  <c r="G42" i="1"/>
  <c r="H42" i="1" s="1"/>
  <c r="I42" i="1" s="1"/>
  <c r="G49" i="17"/>
  <c r="G60" i="21"/>
  <c r="G53" i="1" s="1"/>
  <c r="H53" i="1" s="1"/>
  <c r="I53" i="1" s="1"/>
  <c r="G58" i="1"/>
  <c r="H58" i="1" s="1"/>
  <c r="I58" i="1" s="1"/>
  <c r="G50" i="1"/>
  <c r="H50" i="1" s="1"/>
  <c r="I50" i="1" s="1"/>
  <c r="G31" i="12"/>
  <c r="F61" i="1"/>
  <c r="I18" i="1" l="1"/>
  <c r="G23" i="1"/>
  <c r="A23" i="1" s="1"/>
  <c r="A24" i="1" s="1"/>
  <c r="G24" i="1" s="1"/>
  <c r="I19" i="1"/>
  <c r="G8" i="18"/>
  <c r="G18" i="18" s="1"/>
  <c r="AF31" i="18" s="1"/>
  <c r="G49" i="1" l="1"/>
  <c r="G39" i="1"/>
  <c r="G47" i="1"/>
  <c r="I95" i="1"/>
  <c r="H49" i="1" l="1"/>
  <c r="I49" i="1" s="1"/>
  <c r="H47" i="1"/>
  <c r="I47" i="1" s="1"/>
  <c r="I107" i="1"/>
  <c r="I16" i="1"/>
  <c r="I21" i="1" s="1"/>
  <c r="G25" i="1" s="1"/>
  <c r="H39" i="1"/>
  <c r="H61" i="1" s="1"/>
  <c r="G61" i="1"/>
  <c r="G28" i="1" s="1"/>
  <c r="I39" i="1" l="1"/>
  <c r="I61" i="1" s="1"/>
  <c r="J93" i="1"/>
  <c r="J101" i="1"/>
  <c r="J92" i="1"/>
  <c r="J106" i="1"/>
  <c r="J104" i="1"/>
  <c r="J103" i="1"/>
  <c r="J96" i="1"/>
  <c r="J97" i="1"/>
  <c r="J90" i="1"/>
  <c r="J105" i="1"/>
  <c r="J95" i="1"/>
  <c r="J100" i="1"/>
  <c r="J102" i="1"/>
  <c r="J91" i="1"/>
  <c r="J98" i="1"/>
  <c r="J94" i="1"/>
  <c r="J99" i="1"/>
  <c r="A25" i="1"/>
  <c r="A26" i="1" s="1"/>
  <c r="G26" i="1" s="1"/>
  <c r="A27" i="1" s="1"/>
  <c r="A29" i="1" s="1"/>
  <c r="G29" i="1" s="1"/>
  <c r="G27" i="1" s="1"/>
  <c r="J57" i="1" l="1"/>
  <c r="J43" i="1"/>
  <c r="J48" i="1"/>
  <c r="J60" i="1"/>
  <c r="J54" i="1"/>
  <c r="J46" i="1"/>
  <c r="J44" i="1"/>
  <c r="J45" i="1"/>
  <c r="J51" i="1"/>
  <c r="J55" i="1"/>
  <c r="J49" i="1"/>
  <c r="J58" i="1"/>
  <c r="J56" i="1"/>
  <c r="J47" i="1"/>
  <c r="J42" i="1"/>
  <c r="J53" i="1"/>
  <c r="J59" i="1"/>
  <c r="J39" i="1"/>
  <c r="J61" i="1" s="1"/>
  <c r="J41" i="1"/>
  <c r="J40" i="1"/>
  <c r="J52" i="1"/>
  <c r="J50" i="1"/>
  <c r="J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" authorId="0" shapeId="0" xr:uid="{573B8C4D-A701-408F-B9A3-CDFE60A8C843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BD5C2E87-C46D-4DE0-A0DF-0BABD831774C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FAC8B434-9177-490D-9762-661DA1337471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A6FF6564-5637-475F-AE53-26CC6FABCED3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CE7147AA-F1E9-4ECF-8E3E-D66446F88253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 xr:uid="{398B96D9-C09B-44A8-B98A-4330D22BC991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8691AF9-5AF6-424D-9C8A-58077BE49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DFBC28-1D90-4D46-BBD9-4D73A165E7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0A5756C-2CBB-4935-9BCC-1BDD6FDF94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109455-9C74-49E9-9A05-84FD78A7E3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F26B6A70-8FDF-469B-B638-9B91C44ED8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3D5BEE-82F5-4E1D-BE36-F4DAED097F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4D8E5833-23CB-47F8-904F-B4F2C198DB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3E6F7A-15A8-452F-8EDF-144C1E0F8F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81387FD4-455E-4B8D-B468-02E9A81BE1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46AAB8-5E9B-462C-8782-7C51E7BD97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6B5308E5-FDAC-4192-AA89-02C358BC9F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B80880-3334-4039-AE0B-E153276A6E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5FCDDA27-4D88-432F-959B-A71366776A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BCF0D1-FC5E-45A0-9F81-2DD1DEAE2A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F76F47B-7418-447E-9A66-B27BE25BAA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526547-056D-4718-8F20-48D6B1F7FB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4C6BEEE-A417-42B2-A3A7-2008ED6D1C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043739-BD16-4701-A6EF-58BB329EF3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982887D-279D-4681-8E9B-B4B78511AB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70227A-D051-466A-B28A-58E03FFF88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C5724EF9-DC46-4FD8-A2F1-5118B3F171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361DF0-D7E5-4DDB-8F84-275C66D66D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B0FB5A78-29E2-4490-A9AD-62B9169C72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7D841E-6513-4748-99A0-9B0932CC8F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F6FD797B-99B4-4BED-B4E4-053110B782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FB21AD-6FBF-42ED-B3F5-A901046252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DD8BD4FF-4DA0-498F-8579-D102518B06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999E0F-254A-4B46-AD1A-2D747A336B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0022150E-9C99-47C3-AF45-B8A088BBF2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446ECA-3BEC-4CE5-B2DB-2B28E5654E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1ACEDCB5-6F89-4ACF-BEC5-3BA134F296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7C36CC-E378-4E9D-9525-4F795D177C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Jagoš Petr</author>
  </authors>
  <commentList>
    <comment ref="S6" authorId="0" shapeId="0" xr:uid="{3EF34B63-F556-4DE5-A798-FB622CB57A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43F66E-FD57-4E97-8DCC-CA15530652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<sst xmlns="http://schemas.openxmlformats.org/spreadsheetml/2006/main" count="3827" uniqueCount="664">
  <si>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</si>
  <si>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</si>
  <si>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</si>
  <si>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</si>
  <si>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</si>
  <si>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</si>
  <si>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</si>
  <si>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</si>
  <si>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</si>
  <si>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</si>
  <si>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</si>
  <si>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</si>
  <si>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</si>
  <si>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</si>
  <si>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</si>
  <si>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</si>
  <si>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</si>
  <si>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</si>
  <si>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</si>
  <si>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</si>
  <si>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</si>
  <si>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</si>
  <si>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</si>
  <si>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</si>
  <si>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</si>
  <si>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</si>
  <si>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</si>
  <si>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</si>
  <si>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</si>
  <si>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</si>
  <si>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</si>
  <si>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</si>
  <si>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</si>
  <si>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</si>
  <si>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</si>
  <si>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</si>
  <si>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</si>
  <si>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</si>
  <si>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</si>
  <si>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</si>
  <si>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</si>
  <si>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</si>
  <si>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</si>
  <si>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2019-127</t>
  </si>
  <si>
    <t>Rekonstrukce komunikací, IS a zelených ploch Černá Pole MENDELU, část A „Vstup ze severovýchodu“</t>
  </si>
  <si>
    <t>Stavba</t>
  </si>
  <si>
    <t>00</t>
  </si>
  <si>
    <t>Vedlejší a ostatní náklady</t>
  </si>
  <si>
    <t>01</t>
  </si>
  <si>
    <t>D.1.1.</t>
  </si>
  <si>
    <t>Objekty pozemních komunikací a propustků</t>
  </si>
  <si>
    <t>SO 101 Zpevněná komunikace - pojízdná 294m2</t>
  </si>
  <si>
    <t>02</t>
  </si>
  <si>
    <t>SO 102 Zpevněná komunikace - nepojízdná 322 m2</t>
  </si>
  <si>
    <t>03</t>
  </si>
  <si>
    <t>SO 103 Parkovací stání 77 m2</t>
  </si>
  <si>
    <t>04</t>
  </si>
  <si>
    <t>SO 104 Zahrazovací sloupky</t>
  </si>
  <si>
    <t>D.1.3.</t>
  </si>
  <si>
    <t>Vodohospodářské objekty - odvodnění pozemní komunikace</t>
  </si>
  <si>
    <t>SO 301 Dešťová kanalizace</t>
  </si>
  <si>
    <t>SO 302 Splašková kanalizace</t>
  </si>
  <si>
    <t>D.1.9.</t>
  </si>
  <si>
    <t>Ostatní stavební objekty</t>
  </si>
  <si>
    <t>SO 001 Stávající oplocení</t>
  </si>
  <si>
    <t>SO 002 Stávající kamenná zídka</t>
  </si>
  <si>
    <t>SO 401 Elektro</t>
  </si>
  <si>
    <t>05</t>
  </si>
  <si>
    <t>SO 801 Vegetační úpravy</t>
  </si>
  <si>
    <t>06</t>
  </si>
  <si>
    <t>SO 901 Betonové lavice</t>
  </si>
  <si>
    <t>08</t>
  </si>
  <si>
    <t>SO 903 Odpadkové koše</t>
  </si>
  <si>
    <t>09</t>
  </si>
  <si>
    <t>SO 904 Plocha pro uložení kmenů 92,4 m2</t>
  </si>
  <si>
    <t>10</t>
  </si>
  <si>
    <t>SO 905 Nové oplocení</t>
  </si>
  <si>
    <t>11</t>
  </si>
  <si>
    <t>SO 906 Vstupní turniket</t>
  </si>
  <si>
    <t>12</t>
  </si>
  <si>
    <t>SO 907 Betonová zídka</t>
  </si>
  <si>
    <t>Celkem za stavbu</t>
  </si>
  <si>
    <t>CZK</t>
  </si>
  <si>
    <t>#POPS</t>
  </si>
  <si>
    <t>Popis stavby: 2019-127 - Rekonstrukce komunikací, IS a zelených ploch Černá Pole MENDELU, část A „Vstup ze severovýchodu“</t>
  </si>
  <si>
    <t>#POPO</t>
  </si>
  <si>
    <t>Popis objektu: 00 - Vedlejší a ostatní náklady</t>
  </si>
  <si>
    <t>#POPR</t>
  </si>
  <si>
    <t>Popis rozpočtu: 01 - Vedlejší a ostatní náklady</t>
  </si>
  <si>
    <t>Popis objektu: D.1.1. - Objekty pozemních komunikací a propustků</t>
  </si>
  <si>
    <t>Popis rozpočtu: 01 - SO 101 Zpevněná komunikace - pojízdná 294m2</t>
  </si>
  <si>
    <t>Popis rozpočtu: 02 - SO 102 Zpevněná komunikace - nepojízdná 322 m2</t>
  </si>
  <si>
    <t>Popis rozpočtu: 03 - SO 103 Parkovací stání 77 m2</t>
  </si>
  <si>
    <t>Popis rozpočtu: 04 - SO 104 Zahrazovací sloupky</t>
  </si>
  <si>
    <t>Popis objektu: D.1.3. - Vodohospodářské objekty - odvodnění pozemní komunikace</t>
  </si>
  <si>
    <t>Popis rozpočtu: 01 - SO 301 Dešťová kanalizace</t>
  </si>
  <si>
    <t>Popis rozpočtu: 02 - SO 302 Splašková kanalizace</t>
  </si>
  <si>
    <t>Popis objektu: D.1.9. - Ostatní stavební objekty</t>
  </si>
  <si>
    <t>Popis rozpočtu: 02 - SO 001 Stávající oplocení</t>
  </si>
  <si>
    <t>Popis rozpočtu: 03 - SO 002 Stávající kamenná zídka</t>
  </si>
  <si>
    <t>Popis rozpočtu: 04 - SO 401 Elektro</t>
  </si>
  <si>
    <t>Popis rozpočtu: 05 - SO 801 Vegetační úpravy</t>
  </si>
  <si>
    <t>Popis rozpočtu: 06 - SO 901 Betonové lavice</t>
  </si>
  <si>
    <t>Popis rozpočtu: 08 - SO 903 Odpadkové koše</t>
  </si>
  <si>
    <t>Popis rozpočtu: 09 - SO 904 Plocha pro uložení kmenů 92,4 m2</t>
  </si>
  <si>
    <t>Popis rozpočtu: 10 - SO 905 Nové oplocení</t>
  </si>
  <si>
    <t>Popis rozpočtu: 11 - SO 906 Vstupní turniket</t>
  </si>
  <si>
    <t>Popis rozpočtu: 12 - SO 907 Betonová zídka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</si>
  <si>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</si>
  <si>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</si>
  <si>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</si>
  <si>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</si>
  <si>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</si>
  <si>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</si>
  <si>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</si>
  <si>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</si>
  <si>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</si>
  <si>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</si>
  <si>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</si>
  <si>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</si>
  <si>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</si>
  <si>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</si>
  <si>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</si>
  <si>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</si>
  <si>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</si>
  <si>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</si>
  <si>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</si>
  <si>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</si>
  <si>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</si>
  <si>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</si>
  <si>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</si>
  <si>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</si>
  <si>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</si>
  <si>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</si>
  <si>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M21-5</t>
  </si>
  <si>
    <t>Nepředvídatelné náklady při úpravách spojené po otevření výkopu s možnou kolizí se stávajícími rozvo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</si>
  <si>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</si>
  <si>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</si>
  <si>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</si>
  <si>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</si>
  <si>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</si>
  <si>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</si>
  <si>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</si>
  <si>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</si>
  <si>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</si>
  <si>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</si>
  <si>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</si>
  <si>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</si>
  <si>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</si>
  <si>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</si>
  <si>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</si>
  <si>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</si>
  <si>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</si>
  <si>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</si>
  <si>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</si>
  <si>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</si>
  <si>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</si>
  <si>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</si>
  <si>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</si>
  <si>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</si>
  <si>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</si>
  <si>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</si>
  <si>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</si>
  <si>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</si>
  <si>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</si>
  <si>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</si>
  <si>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</si>
  <si>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</si>
  <si>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</si>
  <si>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</si>
  <si>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</si>
  <si>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</si>
  <si>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</si>
  <si>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</si>
  <si>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</si>
  <si>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 R</t>
  </si>
  <si>
    <t>Přípravné a průzkumné služby či práce</t>
  </si>
  <si>
    <t>Soubor</t>
  </si>
  <si>
    <t>RTS 22/ II</t>
  </si>
  <si>
    <t>Indiv</t>
  </si>
  <si>
    <t>VRN</t>
  </si>
  <si>
    <t>Běžná</t>
  </si>
  <si>
    <t>POL99_8</t>
  </si>
  <si>
    <t>004111020R</t>
  </si>
  <si>
    <t>Vypracování projektové dokumentace</t>
  </si>
  <si>
    <t>00511 R</t>
  </si>
  <si>
    <t>Geodetické práce</t>
  </si>
  <si>
    <t>005241010R</t>
  </si>
  <si>
    <t>Dokumentace skutečného provedení</t>
  </si>
  <si>
    <t>005241020R</t>
  </si>
  <si>
    <t>Geodetické zaměření skutečného provedení</t>
  </si>
  <si>
    <t>005261010R</t>
  </si>
  <si>
    <t>Pojištění dodavatele a pojištění díla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</si>
  <si>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</si>
  <si>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</si>
  <si>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</si>
  <si>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</si>
  <si>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</si>
  <si>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</si>
  <si>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</si>
  <si>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</si>
  <si>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</si>
  <si>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</si>
  <si>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005211030R</t>
  </si>
  <si>
    <t>Dočasná dopravní značení</t>
  </si>
  <si>
    <t>005211080R</t>
  </si>
  <si>
    <t>Provizorní staveništní oplocení</t>
  </si>
  <si>
    <t>005211040R</t>
  </si>
  <si>
    <t>úpravy ploch pro úpravy stavby</t>
  </si>
  <si>
    <t>005122 R</t>
  </si>
  <si>
    <t>Provozní vlivy</t>
  </si>
  <si>
    <t>005124010R</t>
  </si>
  <si>
    <t>Koordinační činnost</t>
  </si>
  <si>
    <t>00523  R</t>
  </si>
  <si>
    <t>Zkoušky a revize</t>
  </si>
  <si>
    <t>00524 R</t>
  </si>
  <si>
    <t>Předání a převzetí díla</t>
  </si>
  <si>
    <t>SUM</t>
  </si>
  <si>
    <t>Poznámky uchazeče k zadání</t>
  </si>
  <si>
    <t>POPUZIV</t>
  </si>
  <si>
    <t>END</t>
  </si>
  <si>
    <t>113106121R00</t>
  </si>
  <si>
    <t>Rozebrání dlažeb z betonových dlaždic na sucho</t>
  </si>
  <si>
    <t>m2</t>
  </si>
  <si>
    <t>Práce</t>
  </si>
  <si>
    <t>POL1_1</t>
  </si>
  <si>
    <t>113107630R00</t>
  </si>
  <si>
    <t>Odstranění podkladů nebo krytů z kameniva hrubého drceného, v ploše jednotlivě nad 50 m2, tloušťka vrstvy 300 mm</t>
  </si>
  <si>
    <t>113108305R00</t>
  </si>
  <si>
    <t>Odstranění asfaltové vrstvy pl.do 50 m2, tl. 5 cm</t>
  </si>
  <si>
    <t>113202111R00</t>
  </si>
  <si>
    <t>Vytrhání obrub z krajníků nebo obrubníků stojatých</t>
  </si>
  <si>
    <t>m</t>
  </si>
  <si>
    <t>122202201R00</t>
  </si>
  <si>
    <t>Odkopávky pro silnice v hor. 3 do 100 m3</t>
  </si>
  <si>
    <t>m3</t>
  </si>
  <si>
    <t>122202209R00</t>
  </si>
  <si>
    <t>Příplatek za lepivost - odkop. pro silnice v hor.3</t>
  </si>
  <si>
    <t>162301102R00</t>
  </si>
  <si>
    <t>Vodorovné přemístění výkopku z hor.1-4 do 1000 m</t>
  </si>
  <si>
    <t>162701109R00</t>
  </si>
  <si>
    <t>Příplatek k vod. přemístění hor.1-4 za další 1 km</t>
  </si>
  <si>
    <t>199000002R00</t>
  </si>
  <si>
    <t>Poplatky za skládku horniny 1- 4, skupina 17 05 04 z Katalogu odpadů</t>
  </si>
  <si>
    <t>215901101R00</t>
  </si>
  <si>
    <t>Zhutnění podloží z hornin nesoudržných do 92% PS</t>
  </si>
  <si>
    <t>592451170RX</t>
  </si>
  <si>
    <t>Vlastní</t>
  </si>
  <si>
    <t>Specifikace</t>
  </si>
  <si>
    <t>POL3_0</t>
  </si>
  <si>
    <t xml:space="preserve">293,4*1,05 : </t>
  </si>
  <si>
    <t>VV</t>
  </si>
  <si>
    <t>311,43</t>
  </si>
  <si>
    <t>591211111U00</t>
  </si>
  <si>
    <t>Kladení dlažby z kostek drobných z kamene do lože z kameniva těženého tl 50 mm</t>
  </si>
  <si>
    <t>URS</t>
  </si>
  <si>
    <t>POL1_</t>
  </si>
  <si>
    <t>596211110U00</t>
  </si>
  <si>
    <t>Kladení zámkové dlažby komunikací pro pěší tl 60 mm skupiny A pl do 50 m2</t>
  </si>
  <si>
    <t>5924503800UX</t>
  </si>
  <si>
    <t>POL3_</t>
  </si>
  <si>
    <t>12,236*1,05</t>
  </si>
  <si>
    <t>564952111R00</t>
  </si>
  <si>
    <t>Podklad z mechanicky zpevněného kameniva tl. 15 cm</t>
  </si>
  <si>
    <t>(293,4+12,23)*1,05</t>
  </si>
  <si>
    <t>564851111RT4</t>
  </si>
  <si>
    <t>Podklad ze štěrkodrti po zhutnění tloušťky 15 cm štěrkodrť frakce 0-63 mm</t>
  </si>
  <si>
    <t>ks</t>
  </si>
  <si>
    <t>592272321RX</t>
  </si>
  <si>
    <t>kus</t>
  </si>
  <si>
    <t>59217471R</t>
  </si>
  <si>
    <t>Obrubník silniční 500/150/250 šedý</t>
  </si>
  <si>
    <t>SPCM</t>
  </si>
  <si>
    <t>917862111R00</t>
  </si>
  <si>
    <t>Osazení silničního nebo chodníkového betonového obrubníku stojatého, s boční opěrou z betonu prostého, do lože z betonu prostého C 12/15</t>
  </si>
  <si>
    <t>998223011R00</t>
  </si>
  <si>
    <t>Přesun hmot, pozemní komunikace, kryt dlážděný</t>
  </si>
  <si>
    <t>t</t>
  </si>
  <si>
    <t>113107315R00</t>
  </si>
  <si>
    <t>Odstranění podkladu pl. 50 m2,kam.těžené tl.15 cm štěrkopískový kryt</t>
  </si>
  <si>
    <t>135,5*,5+110*,1 :</t>
  </si>
  <si>
    <t>POP</t>
  </si>
  <si>
    <t xml:space="preserve">78,75 : </t>
  </si>
  <si>
    <t>78,75</t>
  </si>
  <si>
    <t>Odkopávky a prokopávky pro silnice v hornině 3 příplatek za lepivost horniny</t>
  </si>
  <si>
    <t>162201102R00</t>
  </si>
  <si>
    <t>Vodorovné přemístění výkopku z hor.1-4 do 50 m</t>
  </si>
  <si>
    <t>460030006RT2</t>
  </si>
  <si>
    <t>Sejmutí ornice vrstvy do 15 cm se zeminou tř.2 tlouštka vrstvy do 10 - 15 cm</t>
  </si>
  <si>
    <t>460030011R00</t>
  </si>
  <si>
    <t>Sejmutí drnu</t>
  </si>
  <si>
    <t>596215021R00</t>
  </si>
  <si>
    <t>Kladení zámkové dlažby tl. 6 cm do drtě tl. 4 cm</t>
  </si>
  <si>
    <t>59245020R</t>
  </si>
  <si>
    <t>Dlažba bdélník 20x30x6 cm přírodní</t>
  </si>
  <si>
    <t>219,557*1,05</t>
  </si>
  <si>
    <t>596215040R00</t>
  </si>
  <si>
    <t>Kladení zámkové dlažby tl. 8 cm do drtě tl. 4 cm</t>
  </si>
  <si>
    <t>5924510900UX</t>
  </si>
  <si>
    <t>Dlažba  obdélník 20x30x8 cm přírodní</t>
  </si>
  <si>
    <t>77,962*1,05</t>
  </si>
  <si>
    <t>564851111RT2</t>
  </si>
  <si>
    <t>Podklad ze štěrkodrti po zhutnění tloušťky 15 cm štěrkodrť frakce 0-32 mm</t>
  </si>
  <si>
    <t>(219,55+77,962)*1,05</t>
  </si>
  <si>
    <t>59217421R</t>
  </si>
  <si>
    <t>Obrubník chodníkový ABO 14-10 1000/100/250 přírodní</t>
  </si>
  <si>
    <t>+ 5% prořez : 1,05*95 :</t>
  </si>
  <si>
    <t>100 :</t>
  </si>
  <si>
    <t xml:space="preserve">100 : </t>
  </si>
  <si>
    <t>100</t>
  </si>
  <si>
    <t>50/15/25 : 7,8</t>
  </si>
  <si>
    <t>100/10/20 : 102,4</t>
  </si>
  <si>
    <t>5921741200U</t>
  </si>
  <si>
    <t>obrubník betonový chodníkový ABO 13-10 100x10x20 cm</t>
  </si>
  <si>
    <t xml:space="preserve">7,7*20 : </t>
  </si>
  <si>
    <t>154</t>
  </si>
  <si>
    <t>591211111R00</t>
  </si>
  <si>
    <t>Kladení dlažby drobné kostky,lože z kamen.tl. 5 cm</t>
  </si>
  <si>
    <t>58380120.ARX</t>
  </si>
  <si>
    <t>58380120.ARXY</t>
  </si>
  <si>
    <t>5922700500UX</t>
  </si>
  <si>
    <t>žlab velký  II. (hloubka žlabu 20mm) přírodní</t>
  </si>
  <si>
    <t>935112211R00</t>
  </si>
  <si>
    <t>Osazení přík.žlabu do C8/10 tl.10cm z tvárnic 80cm</t>
  </si>
  <si>
    <t>Včetně  dodání hmot pro lože a vyplnění spár.</t>
  </si>
  <si>
    <t>139601102R00</t>
  </si>
  <si>
    <t>Ruční výkop jam, rýh a šachet v hornině tř. 3</t>
  </si>
  <si>
    <t>275313611R00</t>
  </si>
  <si>
    <t>Beton základových patek prostý C 16/20</t>
  </si>
  <si>
    <t>564251111R00</t>
  </si>
  <si>
    <t>Podklad ze štěrkopísku po zhutnění tloušťky 15 cm</t>
  </si>
  <si>
    <t>767995102R2</t>
  </si>
  <si>
    <t>Výroba a montáž kov. atypických konstr. zahrazovací sloupek sklopný</t>
  </si>
  <si>
    <t>POL1_7</t>
  </si>
  <si>
    <t>998767101R00</t>
  </si>
  <si>
    <t>Přesun hmot pro zámečnické konstr., výšky do 6 m</t>
  </si>
  <si>
    <t>132201212R00</t>
  </si>
  <si>
    <t>Hloubení rýh š.do 200 cm hor.3 do 1000m3,STROJNĚ</t>
  </si>
  <si>
    <t>(8,86+44,52+2)*1*1,8</t>
  </si>
  <si>
    <t>174101101R00</t>
  </si>
  <si>
    <t>Zásyp jam, rýh, šachet se zhutněním</t>
  </si>
  <si>
    <t>133201101R00</t>
  </si>
  <si>
    <t>Hloubení šachet v hor.3 do 100 m3</t>
  </si>
  <si>
    <t>Š17 : 2,2*2*2</t>
  </si>
  <si>
    <t>Š18 : 1,3*2*2</t>
  </si>
  <si>
    <t>SŠ : 2,1*2*2</t>
  </si>
  <si>
    <t>131201111R00</t>
  </si>
  <si>
    <t>Hloubení nezapaž. jam hor.3 do 100 m3, STROJNĚ</t>
  </si>
  <si>
    <t>ORL : 2*1,2*1,5</t>
  </si>
  <si>
    <t>175101101RT2</t>
  </si>
  <si>
    <t>Obsyp potrubí bez prohození sypaniny s dodáním štěrkopísku frakce 0 - 22 mm</t>
  </si>
  <si>
    <t>(8,86+44,52+2)*0,4</t>
  </si>
  <si>
    <t>4*3+2*1,2</t>
  </si>
  <si>
    <t>451572111R00</t>
  </si>
  <si>
    <t>Lože pod potrubí z kameniva těženého 0 - 4 mm</t>
  </si>
  <si>
    <t>14,4*0,1+55,2*0,1</t>
  </si>
  <si>
    <t>382-4</t>
  </si>
  <si>
    <t>Odlučovač lehkých kapalin , D+M</t>
  </si>
  <si>
    <t>597101111RT1</t>
  </si>
  <si>
    <t>Montáž odvodňovacího žlabu - polymerbeton A15 včetně betonového lože C 12/15, zatížení A 15 kN</t>
  </si>
  <si>
    <t>871373121RT2</t>
  </si>
  <si>
    <t>Montáž trub z plastu, gumový kroužek, DN 300 včetně dodávky trub PVC hrdlových 315x7,7x5000</t>
  </si>
  <si>
    <t>RTS 20/ II</t>
  </si>
  <si>
    <t>871353121R00</t>
  </si>
  <si>
    <t>Montáž trub z plastu, gumový kroužek, DN 200</t>
  </si>
  <si>
    <t>8,86+2</t>
  </si>
  <si>
    <t>28614524R</t>
  </si>
  <si>
    <t>Trubka kanalizační PP MASTER SN 12  DN 200/3000</t>
  </si>
  <si>
    <t>892591111R00</t>
  </si>
  <si>
    <t>Zkouška těsnosti kanalizace DN do 400, vodou</t>
  </si>
  <si>
    <t>894411231RT2</t>
  </si>
  <si>
    <t>Zřízení šachet z dílců, dno kamen., potrubí DN 400 včetně dílců TBS-Q 100/50 PS a TBR-Q 100-63/58 KPS</t>
  </si>
  <si>
    <t>895941311R1</t>
  </si>
  <si>
    <t>Zřízení vpusti uliční dle PD a TZ</t>
  </si>
  <si>
    <t>899711122R00</t>
  </si>
  <si>
    <t>Fólie výstražná z PVC šedá, šířka 30 cm</t>
  </si>
  <si>
    <t>998276101R00</t>
  </si>
  <si>
    <t>Přesun hmot, trubní vedení plastová, otevř. výkop</t>
  </si>
  <si>
    <t>892581111R00</t>
  </si>
  <si>
    <t>Zkouška těsnosti kanalizace DN do 300, vodou</t>
  </si>
  <si>
    <t>Agregovaná položka</t>
  </si>
  <si>
    <t>POL2_</t>
  </si>
  <si>
    <t>894401111RX</t>
  </si>
  <si>
    <t>Propojení řadu s Š 17</t>
  </si>
  <si>
    <t>KPL</t>
  </si>
  <si>
    <t>894401111R00</t>
  </si>
  <si>
    <t>Šachta SŠ</t>
  </si>
  <si>
    <t>894401111RXxY</t>
  </si>
  <si>
    <t>Dočasné přerušení sítě</t>
  </si>
  <si>
    <t>00572424R</t>
  </si>
  <si>
    <t>Směs travní Obnova III - pro trvalou obnovu á 25 kg</t>
  </si>
  <si>
    <t>kg</t>
  </si>
  <si>
    <t>174101101R2</t>
  </si>
  <si>
    <t>Zásyp jam po základech oplocení vč. nákupu vhodné zeminy</t>
  </si>
  <si>
    <t>180402111R00</t>
  </si>
  <si>
    <t>Založení trávníku parkového výsevem v rovině</t>
  </si>
  <si>
    <t>181301101R00</t>
  </si>
  <si>
    <t>Rozprostření ornice, rovina, tl. do 10 cm do 500m2</t>
  </si>
  <si>
    <t>184802111R00</t>
  </si>
  <si>
    <t>Chem. odplevelení před založ. postřikem, v rovině 2x</t>
  </si>
  <si>
    <t>185802113R00</t>
  </si>
  <si>
    <t>Hnojení umělým hnojivem v rovině</t>
  </si>
  <si>
    <t>185803111R00</t>
  </si>
  <si>
    <t>Ošetření trávníku v rovině</t>
  </si>
  <si>
    <t>25191158R</t>
  </si>
  <si>
    <t>Trávníkové hnojivo AGRO po 10 kg</t>
  </si>
  <si>
    <t>Kg</t>
  </si>
  <si>
    <t>25234009.AR</t>
  </si>
  <si>
    <t>Herbicid totální po 5 litrech</t>
  </si>
  <si>
    <t>l</t>
  </si>
  <si>
    <t>460620006R00</t>
  </si>
  <si>
    <t>Osetí povrchu trávou</t>
  </si>
  <si>
    <t>998231311R00</t>
  </si>
  <si>
    <t>Přesun hmot pro sadovnické a krajin. úpravy do 5km</t>
  </si>
  <si>
    <t>767914830R00</t>
  </si>
  <si>
    <t>Demontáž oplocení rámového H do 2 m</t>
  </si>
  <si>
    <t>37,25+1,615+1,88+3,215</t>
  </si>
  <si>
    <t>767920840R00</t>
  </si>
  <si>
    <t>Demontáž vrat k oplocení plochy do 10 m2</t>
  </si>
  <si>
    <t>961044111R00</t>
  </si>
  <si>
    <t>Bourání základů z betonu prostého</t>
  </si>
  <si>
    <t>962022491R00</t>
  </si>
  <si>
    <t>Bourání zdiva nadzákladového kamenného na MC</t>
  </si>
  <si>
    <t>962032231R00</t>
  </si>
  <si>
    <t>Bourání zdiva z cihel pálených na MVC</t>
  </si>
  <si>
    <t>979081111RT2</t>
  </si>
  <si>
    <t>Odvoz suti a vybour. hmot na skládku do 1 km kontejnerem 4 t</t>
  </si>
  <si>
    <t>979082212R00</t>
  </si>
  <si>
    <t>Vodorovná doprava suti po suchu do 50 m</t>
  </si>
  <si>
    <t>POL1_9</t>
  </si>
  <si>
    <t>979990101R00</t>
  </si>
  <si>
    <t>Poplatek za sklád.suti-směs bet.a cihel do 30x30cm</t>
  </si>
  <si>
    <t xml:space="preserve">20,1 : </t>
  </si>
  <si>
    <t>20,1</t>
  </si>
  <si>
    <t>Směs travní  - pro trvalou obnovu á 25 kg</t>
  </si>
  <si>
    <t>Trávníkové hnojivo po 10 kg</t>
  </si>
  <si>
    <t>Přesun hmot pozemních komunikací, kryt dlážděný jakékoliv délky objektu</t>
  </si>
  <si>
    <t>979081111R00</t>
  </si>
  <si>
    <t>Odvoz suti a vybour. hmot na skládku do 1 km</t>
  </si>
  <si>
    <t>979081121R00</t>
  </si>
  <si>
    <t>Příplatek k odvozu za každý další 1 km</t>
  </si>
  <si>
    <t>979990103R00</t>
  </si>
  <si>
    <t>Poplatek za skládku suti - beton do 30x30 cm</t>
  </si>
  <si>
    <t>210072112R1</t>
  </si>
  <si>
    <t>Připojení nové přípojky NN na stávající</t>
  </si>
  <si>
    <t>210204002RT1</t>
  </si>
  <si>
    <t>Stožár osvětlovací sadový - ocelový včetně dodávky stožáru + elektrovýzbroj</t>
  </si>
  <si>
    <t>210204002RT1-1</t>
  </si>
  <si>
    <t>Demontáž stávajícího stožáru vč. patky a likvidace</t>
  </si>
  <si>
    <t>210810050R1</t>
  </si>
  <si>
    <t>Nová NN přípojka osvětlení</t>
  </si>
  <si>
    <t>348360210-1</t>
  </si>
  <si>
    <t>Svítidlo LED pro veřejné osvětlení dle TZ (výměna i nové)</t>
  </si>
  <si>
    <t>Pol__0033</t>
  </si>
  <si>
    <t>Bezhalogenová ohebná dvouplášťová korugovaná chránička průměr  průměr 50 mm, barva:červená, materiál , polyetylen</t>
  </si>
  <si>
    <t>Směs travní - pro trvalou obnovu á 25 kg</t>
  </si>
  <si>
    <t>460510202RT1</t>
  </si>
  <si>
    <t>Žlab kabelový prefabrikovaný TK 11, neasfaltovaný včetně dodávky žlabu a poklopu</t>
  </si>
  <si>
    <t>EG.D, VO : 9+11</t>
  </si>
  <si>
    <t>0,04*20</t>
  </si>
  <si>
    <t>162201101R00</t>
  </si>
  <si>
    <t>Vodorovné přemístění výkopku z hor.1-4 do 20 m</t>
  </si>
  <si>
    <t>460050303RT1</t>
  </si>
  <si>
    <t>Jáma stožáru J s patkou EZP, v rovně, hor.3 ruční výkop jámy</t>
  </si>
  <si>
    <t>460080001R00</t>
  </si>
  <si>
    <t>Betonový základ do zeminy bez bednění</t>
  </si>
  <si>
    <t>460080101RT1</t>
  </si>
  <si>
    <t>Rozbourání betonového základu vybourání betonu</t>
  </si>
  <si>
    <t>460200263RT2</t>
  </si>
  <si>
    <t>Výkop kabelové rýhy 50/80 cm  hor.3 ruční výkop rýhy</t>
  </si>
  <si>
    <t>SO 401 : 75</t>
  </si>
  <si>
    <t>460200843RT2</t>
  </si>
  <si>
    <t>Výkop kabelové rýhy 80/80 cm  hor.3 ruční výkop rýhy</t>
  </si>
  <si>
    <t>ED.G : 9</t>
  </si>
  <si>
    <t>VO, Telematika : 8+2</t>
  </si>
  <si>
    <t>460420022RT2</t>
  </si>
  <si>
    <t>Zřízení kabelového lože v rýze š. do 65 cm z písku lože tloušťky 15 cm</t>
  </si>
  <si>
    <t>460490012RT1</t>
  </si>
  <si>
    <t>Fólie výstražná z PVC, šířka 33 cm fólie PVC šířka 33 cm</t>
  </si>
  <si>
    <t>230191035R00</t>
  </si>
  <si>
    <t>Uložení chráničky ve výkopu PE 200x11,4 mm</t>
  </si>
  <si>
    <t>ED.G, VO, Telematika : (11+8,9)*2</t>
  </si>
  <si>
    <t>budoucí komunikační vedení : 2</t>
  </si>
  <si>
    <t>dat kab turniket, kamera, 2x rezerva : (5+5)*5</t>
  </si>
  <si>
    <t>3457114693R</t>
  </si>
  <si>
    <t>Trubka kabelová chránička PVC CWS 200/5,9/4000 tř3 hladká, hrdlovaná</t>
  </si>
  <si>
    <t>460570263R00</t>
  </si>
  <si>
    <t>Zához rýhy 50/80 cm, hornina třídy 3, se zhutněním</t>
  </si>
  <si>
    <t>460570843R00</t>
  </si>
  <si>
    <t>Zához rýhy 80/80 cm, hornina tř. 3, se zhutněním</t>
  </si>
  <si>
    <t>111201101R00</t>
  </si>
  <si>
    <t>Odstranění křovin i s kořeny na ploše do 1000 m2</t>
  </si>
  <si>
    <t>112101101R00</t>
  </si>
  <si>
    <t>Kácení stromů listnatých o průměru kmene 10-30 cm</t>
  </si>
  <si>
    <t>112201101R00</t>
  </si>
  <si>
    <t>Odstranění pařezů pod úrovní, o průměru 10 - 30 cm</t>
  </si>
  <si>
    <t>180402112R00</t>
  </si>
  <si>
    <t>Založení trávníku parkového výsevem svah do 1:2</t>
  </si>
  <si>
    <t>181006116R00</t>
  </si>
  <si>
    <t>Rozprostření zemin v rov./sklonu 1:5, tl. do 50 cm</t>
  </si>
  <si>
    <t>182301121R00</t>
  </si>
  <si>
    <t>Rozprostření ornice, svah, tl. do 10 cm, do 500 m2</t>
  </si>
  <si>
    <t>184807111R00</t>
  </si>
  <si>
    <t>Ochrana stromu bedněním - zřízení vč. ochrany koruny stromu</t>
  </si>
  <si>
    <t>184807112R00</t>
  </si>
  <si>
    <t>Ochrana stromu bedněním - odstranění</t>
  </si>
  <si>
    <t>185803111R1</t>
  </si>
  <si>
    <t>Ošetření trávníku v rovině rekultivace stávajícího trávníku</t>
  </si>
  <si>
    <t xml:space="preserve">Odkaz na hmot. položky pořadí 4 : 0,00015 : </t>
  </si>
  <si>
    <t xml:space="preserve">Odkaz na hmot. položky pořadí 1 : 0,00400 : </t>
  </si>
  <si>
    <t xml:space="preserve">Odkaz na hmot. položky pořadí 14 : 0,01500 : </t>
  </si>
  <si>
    <t xml:space="preserve">Odkaz na hmot. položky pořadí 15 : 0,00150 : </t>
  </si>
  <si>
    <t xml:space="preserve">Odkaz na hmot. položky pořadí 9 : 0,94000 : </t>
  </si>
  <si>
    <t>0,96065</t>
  </si>
  <si>
    <t>121101100R00</t>
  </si>
  <si>
    <t>Sejmutí ornice, pl. do 400 m2, přemístění do 50 m</t>
  </si>
  <si>
    <t>122201101R00</t>
  </si>
  <si>
    <t>Odkopávky nezapažené v hor. 3 do 100 m3</t>
  </si>
  <si>
    <t>122201109R00</t>
  </si>
  <si>
    <t>Příplatek za lepivost - odkopávky v hor. 3</t>
  </si>
  <si>
    <t>564831111R00</t>
  </si>
  <si>
    <t>Podklad ze štěrkodrti po zhutnění tloušťky 10 cm</t>
  </si>
  <si>
    <t>349121001R00</t>
  </si>
  <si>
    <t>Montáž  prefa. drobné architektury od 0,2 do 1,5 t</t>
  </si>
  <si>
    <t>59289016-1</t>
  </si>
  <si>
    <t>Lavice betonová - prvky dle PD a TZ - Lavice 1 - 6</t>
  </si>
  <si>
    <t>soubor</t>
  </si>
  <si>
    <t>74910211-1</t>
  </si>
  <si>
    <t>Koš odpadkový kruhový kovový obložený dřevem typový dle výběru investora</t>
  </si>
  <si>
    <t>936172111R00</t>
  </si>
  <si>
    <t>Osazení doplňkových ocel. konstrukcí do 20 kg</t>
  </si>
  <si>
    <t>175101201R00</t>
  </si>
  <si>
    <t>Obsyp objektu bez prohození sypaniny</t>
  </si>
  <si>
    <t>Trávníkové hnojivo  po 10 kg</t>
  </si>
  <si>
    <t>592451170R</t>
  </si>
  <si>
    <t xml:space="preserve">+ 5% prořez : 1,05*92,4 : </t>
  </si>
  <si>
    <t>97,02</t>
  </si>
  <si>
    <t>Kladení zámkové dlažby do drtě tloušťka dlažby 80 mm, tloušťka lože 40 mm tl. podkladu 30mm</t>
  </si>
  <si>
    <t>59217472R</t>
  </si>
  <si>
    <t>Obrubník silniční 1000/150/250 šedý</t>
  </si>
  <si>
    <t xml:space="preserve">+ 5% prořez : 1,05*52,4 : </t>
  </si>
  <si>
    <t xml:space="preserve">55 : </t>
  </si>
  <si>
    <t>55</t>
  </si>
  <si>
    <t xml:space="preserve">Odkaz na hmot. položky pořadí 1 : 0,00000 : </t>
  </si>
  <si>
    <t xml:space="preserve">Odkaz na hmot. položky pořadí 18 : 18,70176 : </t>
  </si>
  <si>
    <t xml:space="preserve">Odkaz na hmot. položky pořadí 19 : 49,66500 : </t>
  </si>
  <si>
    <t xml:space="preserve">Odkaz na hmot. položky pořadí 20 : 11,64240 : </t>
  </si>
  <si>
    <t xml:space="preserve">Odkaz na hmot. položky pořadí 21 : 16,73110 : </t>
  </si>
  <si>
    <t xml:space="preserve">Odkaz na hmot. položky pořadí 22 : 6,82836 : </t>
  </si>
  <si>
    <t xml:space="preserve">Odkaz na hmot. položky pořadí 25 : 4,51550 : </t>
  </si>
  <si>
    <t xml:space="preserve">Odkaz na hmot. položky pořadí 23 : 0,08820 : </t>
  </si>
  <si>
    <t xml:space="preserve">Odkaz na hmot. položky pořadí 24 : 1,05869 : </t>
  </si>
  <si>
    <t xml:space="preserve">Odkaz na hmot. položky pořadí 26 : 9,85120 : </t>
  </si>
  <si>
    <t xml:space="preserve">Odkaz na hmot. položky pořadí 13 : 0,00020 : </t>
  </si>
  <si>
    <t xml:space="preserve">Odkaz na hmot. položky pořadí 14 : 0,00010 : </t>
  </si>
  <si>
    <t>119,08251</t>
  </si>
  <si>
    <t>132201210R00</t>
  </si>
  <si>
    <t>Hloubení rýh š.do 200 cm hor.3 do 50 m3,STROJNĚ</t>
  </si>
  <si>
    <t>132201219R00</t>
  </si>
  <si>
    <t>Přípl.za lepivost,hloubení rýh 200cm,hor.3,STROJNĚ</t>
  </si>
  <si>
    <t xml:space="preserve">Odkaz na hmot. položky pořadí 1 : 0,00090 : </t>
  </si>
  <si>
    <t xml:space="preserve">Odkaz na hmot. položky pořadí 17 : 0,00090 : </t>
  </si>
  <si>
    <t xml:space="preserve">Odkaz na hmot. položky pořadí 18 : 0,00070 : </t>
  </si>
  <si>
    <t xml:space="preserve">Odkaz na hmot. položky pořadí 23 : 31,23021 : </t>
  </si>
  <si>
    <t xml:space="preserve">Odkaz na hmot. položky pořadí 24 : 3,22898 : </t>
  </si>
  <si>
    <t xml:space="preserve">Odkaz na hmot. položky pořadí 26 : 1,51500 : </t>
  </si>
  <si>
    <t xml:space="preserve">Odkaz na hmot. položky pořadí 27 : 0,15288 : </t>
  </si>
  <si>
    <t xml:space="preserve">Odkaz na hmot. položky pořadí 29 : 4,93366 : </t>
  </si>
  <si>
    <t>41,06323</t>
  </si>
  <si>
    <t>274313621R00</t>
  </si>
  <si>
    <t>Beton základových pasů prostý C 20/25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</si>
  <si>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</si>
  <si>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</si>
  <si>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</si>
  <si>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</si>
  <si>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</si>
  <si>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 prostý C 20/25</t>
  </si>
  <si>
    <t xml:space="preserve">3*,5*,8*,5 : </t>
  </si>
  <si>
    <t>0,6</t>
  </si>
  <si>
    <t>275351215R00</t>
  </si>
  <si>
    <t>Bednění stěn základových - zřízení</t>
  </si>
  <si>
    <t xml:space="preserve">3*(,5+,8)*2*,5 : </t>
  </si>
  <si>
    <t>3,9</t>
  </si>
  <si>
    <t>275351216R00</t>
  </si>
  <si>
    <t>Bednění stěn základových  - odstranění</t>
  </si>
  <si>
    <t xml:space="preserve">Odkaz na mn. položky pořadí 25 : 3,90000 : </t>
  </si>
  <si>
    <t xml:space="preserve">Odkaz na mn. položky pořadí 14 : 16,25000 : </t>
  </si>
  <si>
    <t>16,25</t>
  </si>
  <si>
    <t>767654210R00</t>
  </si>
  <si>
    <t>Montáž vrat posuvných do oc.konstrukce, pl.do 6 m2 dle PD a TZ vč. dodávky vrat, sloupků, příslušenství a ovládání</t>
  </si>
  <si>
    <t>767914130-1</t>
  </si>
  <si>
    <t>Výroba a montáž oplocení rámového H do 2,0 m vč. sloupků dle PD a TZ vč. kotvení sloupků na chemickou kotvu</t>
  </si>
  <si>
    <t>4,2*2+1,35+3,6+3,6+2*3,6+2,7+1,65</t>
  </si>
  <si>
    <t>28,5</t>
  </si>
  <si>
    <t>767995105R1</t>
  </si>
  <si>
    <t>Výroba a montáž kov. atypických konstr. do 100 kg nové bilboardy dle PD a TZ vč. sloupků</t>
  </si>
  <si>
    <t>767995105R2</t>
  </si>
  <si>
    <t>Výroba a montáž kov. atypických konstr. do 100 kg nový informační panel MENDELU dle PD a TZ vč. sloupků</t>
  </si>
  <si>
    <t>998767201R00</t>
  </si>
  <si>
    <t>M22-1</t>
  </si>
  <si>
    <t>Přeložka  optického a metalického kabelu správce (BKOM) vč zemních prací</t>
  </si>
  <si>
    <t>M21-2</t>
  </si>
  <si>
    <t>Revize elektro</t>
  </si>
  <si>
    <t>kpl</t>
  </si>
  <si>
    <t>M21-3</t>
  </si>
  <si>
    <t>Zprovoznění brány</t>
  </si>
  <si>
    <t>hod</t>
  </si>
  <si>
    <t>M21-4</t>
  </si>
  <si>
    <t>Propojení se stávajícím systémem</t>
  </si>
  <si>
    <t>Beton základových patek prostý C 20/25</t>
  </si>
  <si>
    <t>767995107R3</t>
  </si>
  <si>
    <t>Výroba a montáž kov. atypických konstr. do 500 kg Turniket dle PD a TZ</t>
  </si>
  <si>
    <t>220271509-4</t>
  </si>
  <si>
    <t>montáž elektrického zařízení - turniketu</t>
  </si>
  <si>
    <t>220-2</t>
  </si>
  <si>
    <t>Umístění kamerového systému</t>
  </si>
  <si>
    <t>220-3</t>
  </si>
  <si>
    <t>Kamerový systém</t>
  </si>
  <si>
    <t>220-4</t>
  </si>
  <si>
    <t>Napojení kamerového systému</t>
  </si>
  <si>
    <t>220-5</t>
  </si>
  <si>
    <t>Zprovoznění kamerového systému, revize zapojení</t>
  </si>
  <si>
    <t>311312011R00</t>
  </si>
  <si>
    <t>Beton nadzákladových zdí prostý C 25/30</t>
  </si>
  <si>
    <t>311351805R00</t>
  </si>
  <si>
    <t>Bednění nadzákl.zdí,pohled.hl.,oboustranné-zřízení</t>
  </si>
  <si>
    <t>311351806R00</t>
  </si>
  <si>
    <t>Bednění nadzákl.zdí,pohled.hl.,oboustr.-odstranění</t>
  </si>
  <si>
    <t>998012021R00</t>
  </si>
  <si>
    <t>Přesun hmot pro budovy monolitické výšky do 6 m</t>
  </si>
  <si>
    <t>INVESTIČNÍ</t>
  </si>
  <si>
    <t>Mendelova univerzita v Brně</t>
  </si>
  <si>
    <t>Zemědělská 1665/1</t>
  </si>
  <si>
    <t>CZ62156489</t>
  </si>
  <si>
    <t>613 00 Brno</t>
  </si>
  <si>
    <t>D2C PROJEKT group s.r.o.</t>
  </si>
  <si>
    <t>Gebauerova 4502/18</t>
  </si>
  <si>
    <t>CZ07289227</t>
  </si>
  <si>
    <t>615 00 Brno</t>
  </si>
  <si>
    <t>Ing. Petr Jagoš</t>
  </si>
  <si>
    <t xml:space="preserve">v Brně </t>
  </si>
  <si>
    <t>SO 101 Zpevněná komunikace - pojízdná 366,09 m2 (266,74+79,35)</t>
  </si>
  <si>
    <t>Kostka 20/20/6 přírodní, dlažba šedá</t>
  </si>
  <si>
    <t>dlažba obdélník 20x30x6 cm přírodní, šedá</t>
  </si>
  <si>
    <t>SO 102 Zpevněná komunikace - nepojízdná 230 m2</t>
  </si>
  <si>
    <t>SO 103 Parkovací stání 78,74 m2 (79 m2)</t>
  </si>
  <si>
    <t>Žulová kostka 8/10 dlažební</t>
  </si>
  <si>
    <t>Zásyp jam, rýh hutněný</t>
  </si>
  <si>
    <t>Dlažba betonová šedá I 20x10x8 cm přírodní</t>
  </si>
  <si>
    <t>871373121RTXY</t>
  </si>
  <si>
    <t>Sanace potrubí bezvýkopovou metodou</t>
  </si>
  <si>
    <t xml:space="preserve"> </t>
  </si>
  <si>
    <t>286982667RX</t>
  </si>
  <si>
    <t xml:space="preserve">Žlab štěrbinový š 100, kryt D400 </t>
  </si>
  <si>
    <t>5,23+13,66+4,2=23,1m</t>
  </si>
  <si>
    <t>Vpusťový kus  přírodní D 400 vč kalového koše pozink</t>
  </si>
  <si>
    <t>rozšíření nad SO 302 20%: 99,68*1,2=119,61</t>
  </si>
  <si>
    <t>119,61+22,4+3,6</t>
  </si>
  <si>
    <t>145,61*20</t>
  </si>
  <si>
    <t>119,61-22,152</t>
  </si>
  <si>
    <t>5922751800U</t>
  </si>
  <si>
    <t>žlabovka betonová TBZ 39-50 50x50x13 cm</t>
  </si>
  <si>
    <t>935112111R00</t>
  </si>
  <si>
    <t>Osazení přík.žlabu do C8/10 tl.10cm z tvárnic 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</si>
</sst>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b/>
      <sz val="18"/>
      <color rgb="FFFF0000"/>
      <name val="Arial CE"/>
      <family val="2"/>
      <charset val="238"/>
    </font>
    <font>
      <sz val="9"/>
      <color rgb="FF000000"/>
      <name val="Tahoma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7" fillId="0" borderId="0" xfId="0" quotePrefix="1" applyNumberFormat="1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4" fontId="8" fillId="0" borderId="6" xfId="0" applyNumberFormat="1" applyFont="1" applyBorder="1" applyAlignment="1">
      <alignment vertical="top"/>
    </xf>
    <xf numFmtId="0" fontId="16" fillId="6" borderId="0" xfId="0" applyFont="1" applyFill="1"/>
    <xf numFmtId="165" fontId="21" fillId="0" borderId="45" xfId="0" applyNumberFormat="1" applyFont="1" applyBorder="1" applyAlignment="1">
      <alignment vertical="top" shrinkToFit="1"/>
    </xf>
    <xf numFmtId="0" fontId="16" fillId="0" borderId="29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6" fillId="0" borderId="18" xfId="0" applyFont="1" applyBorder="1" applyAlignment="1">
      <alignment horizontal="center" vertical="top" shrinkToFit="1"/>
    </xf>
    <xf numFmtId="165" fontId="21" fillId="0" borderId="18" xfId="0" applyNumberFormat="1" applyFont="1" applyBorder="1" applyAlignment="1">
      <alignment vertical="top" shrinkToFit="1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right" vertical="top"/>
    </xf>
    <xf numFmtId="49" fontId="16" fillId="0" borderId="42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5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19" fillId="3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0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0"/>
  <sheetViews>
    <sheetView tabSelected="1" topLeftCell="B27" zoomScaleNormal="100" zoomScaleSheetLayoutView="75" workbookViewId="0">
      <selection activeCell="H129" sqref="H1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8" customWidth="1"/>
    <col min="4" max="4" width="13" style="48" customWidth="1"/>
    <col min="5" max="5" width="9.6640625" style="48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4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5">
      <c r="A2" s="2"/>
      <c r="B2" s="69" t="s">
        <v>24</v>
      </c>
      <c r="C2" s="70"/>
      <c r="D2" s="71" t="s">
        <v>43</v>
      </c>
      <c r="E2" s="205" t="s">
        <v>44</v>
      </c>
      <c r="F2" s="206"/>
      <c r="G2" s="206"/>
      <c r="H2" s="206"/>
      <c r="I2" s="206"/>
      <c r="J2" s="207"/>
      <c r="O2" s="1"/>
    </row>
    <row r="3" spans="1:15" ht="27" hidden="1" customHeight="1" x14ac:dyDescent="0.25">
      <c r="A3" s="2"/>
      <c r="B3" s="72"/>
      <c r="C3" s="70"/>
      <c r="D3" s="73"/>
      <c r="E3" s="208"/>
      <c r="F3" s="209"/>
      <c r="G3" s="209"/>
      <c r="H3" s="209"/>
      <c r="I3" s="209"/>
      <c r="J3" s="210"/>
    </row>
    <row r="4" spans="1:15" ht="23.25" customHeight="1" x14ac:dyDescent="0.25">
      <c r="A4" s="2"/>
      <c r="B4" s="74"/>
      <c r="C4" s="75"/>
      <c r="D4" s="76"/>
      <c r="E4" s="218" t="s">
        <v>630</v>
      </c>
      <c r="F4" s="218"/>
      <c r="G4" s="218"/>
      <c r="H4" s="218"/>
      <c r="I4" s="218"/>
      <c r="J4" s="219"/>
    </row>
    <row r="5" spans="1:15" ht="24" customHeight="1" x14ac:dyDescent="0.25">
      <c r="A5" s="2"/>
      <c r="B5" s="28" t="s">
        <v>23</v>
      </c>
      <c r="D5" s="221" t="s">
        <v>631</v>
      </c>
      <c r="E5" s="221"/>
      <c r="F5" s="221"/>
      <c r="G5" s="221"/>
      <c r="H5" s="179" t="s">
        <v>42</v>
      </c>
      <c r="I5" s="180">
        <v>62156489</v>
      </c>
      <c r="J5" s="8"/>
    </row>
    <row r="6" spans="1:15" ht="15.75" customHeight="1" x14ac:dyDescent="0.25">
      <c r="A6" s="2"/>
      <c r="B6" s="25"/>
      <c r="C6" s="50"/>
      <c r="D6" s="222" t="s">
        <v>632</v>
      </c>
      <c r="E6" s="222"/>
      <c r="F6" s="222"/>
      <c r="G6" s="222"/>
      <c r="H6" s="179" t="s">
        <v>36</v>
      </c>
      <c r="I6" s="180" t="s">
        <v>633</v>
      </c>
      <c r="J6" s="8"/>
    </row>
    <row r="7" spans="1:15" ht="15.75" customHeight="1" x14ac:dyDescent="0.25">
      <c r="A7" s="2"/>
      <c r="B7" s="26"/>
      <c r="C7" s="51"/>
      <c r="D7" s="181" t="s">
        <v>634</v>
      </c>
      <c r="E7" s="223"/>
      <c r="F7" s="223"/>
      <c r="G7" s="223"/>
      <c r="H7" s="21"/>
      <c r="I7" s="182"/>
      <c r="J7" s="31"/>
    </row>
    <row r="8" spans="1:15" ht="24" hidden="1" customHeight="1" x14ac:dyDescent="0.25">
      <c r="A8" s="2"/>
      <c r="B8" s="28" t="s">
        <v>21</v>
      </c>
      <c r="D8" s="183"/>
      <c r="H8" s="179" t="s">
        <v>42</v>
      </c>
      <c r="I8" s="180"/>
      <c r="J8" s="8"/>
    </row>
    <row r="9" spans="1:15" ht="15.75" hidden="1" customHeight="1" x14ac:dyDescent="0.25">
      <c r="A9" s="2"/>
      <c r="B9" s="2"/>
      <c r="D9" s="183"/>
      <c r="H9" s="179" t="s">
        <v>36</v>
      </c>
      <c r="I9" s="180"/>
      <c r="J9" s="8"/>
    </row>
    <row r="10" spans="1:15" ht="15.75" hidden="1" customHeight="1" x14ac:dyDescent="0.25">
      <c r="A10" s="2"/>
      <c r="B10" s="32"/>
      <c r="C10" s="51"/>
      <c r="D10" s="181"/>
      <c r="E10" s="68"/>
      <c r="F10" s="21"/>
      <c r="G10" s="14"/>
      <c r="H10" s="14"/>
      <c r="I10" s="33"/>
      <c r="J10" s="31"/>
    </row>
    <row r="11" spans="1:15" ht="24" customHeight="1" x14ac:dyDescent="0.25">
      <c r="A11" s="2"/>
      <c r="B11" s="28" t="s">
        <v>20</v>
      </c>
      <c r="D11" s="212" t="s">
        <v>635</v>
      </c>
      <c r="E11" s="212"/>
      <c r="F11" s="212"/>
      <c r="G11" s="212"/>
      <c r="H11" s="179" t="s">
        <v>42</v>
      </c>
      <c r="I11" s="180">
        <v>7289227</v>
      </c>
      <c r="J11" s="8"/>
    </row>
    <row r="12" spans="1:15" ht="15.75" customHeight="1" x14ac:dyDescent="0.25">
      <c r="A12" s="2"/>
      <c r="B12" s="25"/>
      <c r="C12" s="50"/>
      <c r="D12" s="217" t="s">
        <v>636</v>
      </c>
      <c r="E12" s="217"/>
      <c r="F12" s="217"/>
      <c r="G12" s="217"/>
      <c r="H12" s="179" t="s">
        <v>36</v>
      </c>
      <c r="I12" s="180" t="s">
        <v>637</v>
      </c>
      <c r="J12" s="8"/>
    </row>
    <row r="13" spans="1:15" ht="15.75" customHeight="1" x14ac:dyDescent="0.25">
      <c r="A13" s="2"/>
      <c r="B13" s="26"/>
      <c r="C13" s="51"/>
      <c r="D13" s="181" t="s">
        <v>638</v>
      </c>
      <c r="E13" s="220"/>
      <c r="F13" s="220"/>
      <c r="G13" s="220"/>
      <c r="H13" s="18"/>
      <c r="I13" s="182"/>
      <c r="J13" s="31"/>
    </row>
    <row r="14" spans="1:15" ht="21" customHeight="1" x14ac:dyDescent="0.25">
      <c r="A14" s="2"/>
      <c r="B14" s="40" t="s">
        <v>22</v>
      </c>
      <c r="C14" s="52"/>
      <c r="D14" s="224" t="s">
        <v>639</v>
      </c>
      <c r="E14" s="224"/>
      <c r="F14" s="41"/>
      <c r="G14" s="41"/>
      <c r="H14" s="42"/>
      <c r="I14" s="41"/>
      <c r="J14" s="43"/>
    </row>
    <row r="15" spans="1:15" ht="32.25" customHeight="1" x14ac:dyDescent="0.25">
      <c r="A15" s="2"/>
      <c r="B15" s="32" t="s">
        <v>34</v>
      </c>
      <c r="C15" s="53"/>
      <c r="D15" s="49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5">
      <c r="A16" s="129" t="s">
        <v>26</v>
      </c>
      <c r="B16" s="35" t="s">
        <v>26</v>
      </c>
      <c r="C16" s="54"/>
      <c r="D16" s="55"/>
      <c r="E16" s="202"/>
      <c r="F16" s="203"/>
      <c r="G16" s="202"/>
      <c r="H16" s="203"/>
      <c r="I16" s="202">
        <f ca="1">SUMIF(F90:F106,A16,I90:I106)+SUMIF(F90:F106,"PSU",I90:I106)</f>
        <v>0</v>
      </c>
      <c r="J16" s="204"/>
    </row>
    <row r="17" spans="1:10" ht="23.25" customHeight="1" x14ac:dyDescent="0.25">
      <c r="A17" s="129" t="s">
        <v>27</v>
      </c>
      <c r="B17" s="35" t="s">
        <v>27</v>
      </c>
      <c r="C17" s="54"/>
      <c r="D17" s="55"/>
      <c r="E17" s="202"/>
      <c r="F17" s="203"/>
      <c r="G17" s="202"/>
      <c r="H17" s="203"/>
      <c r="I17" s="202">
        <f>SUMIF(F90:F106,A17,I90:I106)</f>
        <v>0</v>
      </c>
      <c r="J17" s="204"/>
    </row>
    <row r="18" spans="1:10" ht="23.25" customHeight="1" x14ac:dyDescent="0.25">
      <c r="A18" s="129" t="s">
        <v>28</v>
      </c>
      <c r="B18" s="35" t="s">
        <v>28</v>
      </c>
      <c r="C18" s="54"/>
      <c r="D18" s="55"/>
      <c r="E18" s="202"/>
      <c r="F18" s="203"/>
      <c r="G18" s="202"/>
      <c r="H18" s="203"/>
      <c r="I18" s="202">
        <f>SUMIF(F90:F106,A18,I90:I106)</f>
        <v>0</v>
      </c>
      <c r="J18" s="204"/>
    </row>
    <row r="19" spans="1:10" ht="23.25" customHeight="1" x14ac:dyDescent="0.25">
      <c r="A19" s="129" t="s">
        <v>145</v>
      </c>
      <c r="B19" s="35" t="s">
        <v>29</v>
      </c>
      <c r="C19" s="54"/>
      <c r="D19" s="55"/>
      <c r="E19" s="202"/>
      <c r="F19" s="203"/>
      <c r="G19" s="202"/>
      <c r="H19" s="203"/>
      <c r="I19" s="202">
        <f>SUMIF(F90:F106,A19,I90:I106)</f>
        <v>0</v>
      </c>
      <c r="J19" s="204"/>
    </row>
    <row r="20" spans="1:10" ht="23.25" customHeight="1" x14ac:dyDescent="0.25">
      <c r="A20" s="129" t="s">
        <v>146</v>
      </c>
      <c r="B20" s="35" t="s">
        <v>30</v>
      </c>
      <c r="C20" s="54"/>
      <c r="D20" s="55"/>
      <c r="E20" s="202"/>
      <c r="F20" s="203"/>
      <c r="G20" s="202"/>
      <c r="H20" s="203"/>
      <c r="I20" s="202">
        <f>SUMIF(F90:F106,A20,I90:I106)</f>
        <v>0</v>
      </c>
      <c r="J20" s="204"/>
    </row>
    <row r="21" spans="1:10" ht="23.25" customHeight="1" x14ac:dyDescent="0.25">
      <c r="A21" s="2"/>
      <c r="B21" s="45" t="s">
        <v>31</v>
      </c>
      <c r="C21" s="56"/>
      <c r="D21" s="57"/>
      <c r="E21" s="215"/>
      <c r="F21" s="216"/>
      <c r="G21" s="215"/>
      <c r="H21" s="216"/>
      <c r="I21" s="215">
        <f ca="1">SUM(I16:J20)</f>
        <v>0</v>
      </c>
      <c r="J21" s="230"/>
    </row>
    <row r="22" spans="1:10" ht="33" customHeight="1" x14ac:dyDescent="0.25">
      <c r="A22" s="2"/>
      <c r="B22" s="39" t="s">
        <v>35</v>
      </c>
      <c r="C22" s="54"/>
      <c r="D22" s="55"/>
      <c r="E22" s="58"/>
      <c r="F22" s="36"/>
      <c r="G22" s="30"/>
      <c r="H22" s="30"/>
      <c r="I22" s="30"/>
      <c r="J22" s="37"/>
    </row>
    <row r="23" spans="1:10" ht="23.25" customHeight="1" x14ac:dyDescent="0.25">
      <c r="A23" s="2">
        <f ca="1">ZakladDPHSni*SazbaDPH1/100</f>
        <v>0</v>
      </c>
      <c r="B23" s="35" t="s">
        <v>13</v>
      </c>
      <c r="C23" s="54"/>
      <c r="D23" s="55"/>
      <c r="E23" s="59">
        <v>15</v>
      </c>
      <c r="F23" s="36" t="s">
        <v>0</v>
      </c>
      <c r="G23" s="228">
        <f ca="1">ZakladDPHSniVypocet</f>
        <v>0</v>
      </c>
      <c r="H23" s="229"/>
      <c r="I23" s="229"/>
      <c r="J23" s="37" t="str">
        <f t="shared" ref="J23:J28" si="0">Mena</f>
        <v>CZK</v>
      </c>
    </row>
    <row r="24" spans="1:10" ht="23.25" customHeight="1" x14ac:dyDescent="0.25">
      <c r="A24" s="2">
        <f ca="1">(A23-INT(A23))*100</f>
        <v>0</v>
      </c>
      <c r="B24" s="35" t="s">
        <v>14</v>
      </c>
      <c r="C24" s="54"/>
      <c r="D24" s="55"/>
      <c r="E24" s="59">
        <f>SazbaDPH1</f>
        <v>15</v>
      </c>
      <c r="F24" s="36" t="s">
        <v>0</v>
      </c>
      <c r="G24" s="226">
        <f ca="1">IF(A24&gt;50, ROUNDUP(A23, 0), ROUNDDOWN(A23, 0))</f>
        <v>0</v>
      </c>
      <c r="H24" s="227"/>
      <c r="I24" s="227"/>
      <c r="J24" s="37" t="str">
        <f t="shared" si="0"/>
        <v>CZK</v>
      </c>
    </row>
    <row r="25" spans="1:10" ht="23.25" customHeight="1" x14ac:dyDescent="0.25">
      <c r="A25" s="2">
        <f ca="1">ZakladDPHZakl*SazbaDPH2/100</f>
        <v>0</v>
      </c>
      <c r="B25" s="35" t="s">
        <v>15</v>
      </c>
      <c r="C25" s="54"/>
      <c r="D25" s="55"/>
      <c r="E25" s="59">
        <v>21</v>
      </c>
      <c r="F25" s="36" t="s">
        <v>0</v>
      </c>
      <c r="G25" s="228">
        <f ca="1">I21</f>
        <v>0</v>
      </c>
      <c r="H25" s="229"/>
      <c r="I25" s="229"/>
      <c r="J25" s="37" t="str">
        <f t="shared" si="0"/>
        <v>CZK</v>
      </c>
    </row>
    <row r="26" spans="1:10" ht="23.25" customHeight="1" x14ac:dyDescent="0.25">
      <c r="A26" s="2">
        <f ca="1">(A25-INT(A25))*100</f>
        <v>0</v>
      </c>
      <c r="B26" s="29" t="s">
        <v>16</v>
      </c>
      <c r="C26" s="60"/>
      <c r="D26" s="49"/>
      <c r="E26" s="61">
        <f>SazbaDPH2</f>
        <v>21</v>
      </c>
      <c r="F26" s="27" t="s">
        <v>0</v>
      </c>
      <c r="G26" s="199">
        <f ca="1">IF(A26&gt;50, ROUNDUP(A25, 0), ROUNDDOWN(A25, 0))</f>
        <v>0</v>
      </c>
      <c r="H26" s="200"/>
      <c r="I26" s="200"/>
      <c r="J26" s="34" t="str">
        <f t="shared" si="0"/>
        <v>CZK</v>
      </c>
    </row>
    <row r="27" spans="1:10" ht="23.25" customHeight="1" thickBot="1" x14ac:dyDescent="0.3">
      <c r="A27" s="2">
        <f ca="1">ZakladDPHSni+DPHSni+ZakladDPHZakl+DPHZakl</f>
        <v>0</v>
      </c>
      <c r="B27" s="28" t="s">
        <v>5</v>
      </c>
      <c r="C27" s="62"/>
      <c r="D27" s="63"/>
      <c r="E27" s="62"/>
      <c r="F27" s="16"/>
      <c r="G27" s="201">
        <f ca="1">CenaCelkem-(ZakladDPHSni+DPHSni+ZakladDPHZakl+DPHZakl)</f>
        <v>0</v>
      </c>
      <c r="H27" s="201"/>
      <c r="I27" s="201"/>
      <c r="J27" s="38" t="str">
        <f t="shared" si="0"/>
        <v>CZK</v>
      </c>
    </row>
    <row r="28" spans="1:10" ht="27.75" hidden="1" customHeight="1" thickBot="1" x14ac:dyDescent="0.3">
      <c r="A28" s="2"/>
      <c r="B28" s="102" t="s">
        <v>25</v>
      </c>
      <c r="C28" s="103"/>
      <c r="D28" s="103"/>
      <c r="E28" s="104"/>
      <c r="F28" s="105"/>
      <c r="G28" s="231">
        <f ca="1">ZakladDPHSniVypocet+ZakladDPHZaklVypocet</f>
        <v>0</v>
      </c>
      <c r="H28" s="232"/>
      <c r="I28" s="232"/>
      <c r="J28" s="106" t="str">
        <f t="shared" si="0"/>
        <v>CZK</v>
      </c>
    </row>
    <row r="29" spans="1:10" ht="27.75" customHeight="1" thickBot="1" x14ac:dyDescent="0.3">
      <c r="A29" s="2">
        <f ca="1">(A27-INT(A27))*100</f>
        <v>0</v>
      </c>
      <c r="B29" s="102" t="s">
        <v>37</v>
      </c>
      <c r="C29" s="107"/>
      <c r="D29" s="107"/>
      <c r="E29" s="107"/>
      <c r="F29" s="108"/>
      <c r="G29" s="231">
        <f ca="1">IF(A29&gt;50, ROUNDUP(A27, 0), ROUNDDOWN(A27, 0))</f>
        <v>0</v>
      </c>
      <c r="H29" s="231"/>
      <c r="I29" s="231"/>
      <c r="J29" s="109" t="s">
        <v>82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4" t="s">
        <v>12</v>
      </c>
      <c r="D32" s="65" t="s">
        <v>640</v>
      </c>
      <c r="E32" s="65"/>
      <c r="F32" s="15" t="s">
        <v>11</v>
      </c>
      <c r="G32" s="184">
        <v>44797</v>
      </c>
      <c r="H32" s="24"/>
      <c r="I32" s="23"/>
      <c r="J32" s="9"/>
    </row>
    <row r="33" spans="1:10" ht="47.25" customHeight="1" x14ac:dyDescent="0.25">
      <c r="A33" s="2"/>
      <c r="B33" s="2"/>
      <c r="J33" s="9"/>
    </row>
    <row r="34" spans="1:10" s="20" customFormat="1" ht="18.75" customHeight="1" x14ac:dyDescent="0.25">
      <c r="A34" s="19"/>
      <c r="B34" s="19"/>
      <c r="C34" s="66"/>
      <c r="D34" s="233"/>
      <c r="E34" s="234"/>
      <c r="G34" s="235"/>
      <c r="H34" s="236"/>
      <c r="I34" s="236"/>
      <c r="J34" s="22"/>
    </row>
    <row r="35" spans="1:10" ht="12.75" customHeight="1" x14ac:dyDescent="0.25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3">
      <c r="A36" s="11"/>
      <c r="B36" s="11"/>
      <c r="C36" s="67"/>
      <c r="D36" s="67"/>
      <c r="E36" s="67"/>
      <c r="F36" s="12"/>
      <c r="G36" s="12"/>
      <c r="H36" s="12"/>
      <c r="I36" s="12"/>
      <c r="J36" s="13"/>
    </row>
    <row r="37" spans="1:10" ht="27" customHeight="1" x14ac:dyDescent="0.25">
      <c r="B37" s="79" t="s">
        <v>17</v>
      </c>
      <c r="C37" s="80"/>
      <c r="D37" s="80"/>
      <c r="E37" s="80"/>
      <c r="F37" s="81"/>
      <c r="G37" s="81"/>
      <c r="H37" s="81"/>
      <c r="I37" s="81"/>
      <c r="J37" s="82"/>
    </row>
    <row r="38" spans="1:10" ht="25.5" customHeight="1" x14ac:dyDescent="0.25">
      <c r="A38" s="78" t="s">
        <v>39</v>
      </c>
      <c r="B38" s="83" t="s">
        <v>18</v>
      </c>
      <c r="C38" s="84" t="s">
        <v>6</v>
      </c>
      <c r="D38" s="84"/>
      <c r="E38" s="84"/>
      <c r="F38" s="85" t="str">
        <f>B23</f>
        <v>Základ pro sníženou DPH</v>
      </c>
      <c r="G38" s="85" t="str">
        <f>B25</f>
        <v>Základ pro základní DPH</v>
      </c>
      <c r="H38" s="86" t="s">
        <v>19</v>
      </c>
      <c r="I38" s="86" t="s">
        <v>1</v>
      </c>
      <c r="J38" s="87" t="s">
        <v>0</v>
      </c>
    </row>
    <row r="39" spans="1:10" ht="25.5" hidden="1" customHeight="1" x14ac:dyDescent="0.25">
      <c r="A39" s="78">
        <v>1</v>
      </c>
      <c r="B39" s="88" t="s">
        <v>45</v>
      </c>
      <c r="C39" s="237"/>
      <c r="D39" s="237"/>
      <c r="E39" s="237"/>
      <c r="F39" s="89">
        <f ca="1">'00 01 Pol'!AE31+'D.1.1. 01 Pol'!AE39+'D.1.1. 02 Pol'!AE49+'D.1.1. 03 Pol'!AE33+'D.1.1. 04 Pol'!AE22+'D.1.3. 01 Pol'!AE49+'D.1.3. 02 Pol'!AE31+'D.1.9. 02 Pol'!AE35+'D.1.9. 03 Pol'!AE30+'D.1.9. 04 Pol'!AE60+'D.1.9. 05 Pol'!AE32+'D.1.9. 06 Pol'!AE23+'D.1.9. 08 Pol'!AE12+'D.1.9. 09 Pol'!AE56+'D.1.9. 10 Pol'!AE69+'D.1.9. 11 Pol'!AE23+'D.1.9. 12 Pol'!AE19</f>
        <v>0</v>
      </c>
      <c r="G39" s="90">
        <f ca="1">'00 01 Pol'!AF31+'D.1.1. 01 Pol'!AF39+'D.1.1. 02 Pol'!AF49+'D.1.1. 03 Pol'!AF33+'D.1.1. 04 Pol'!AF22+'D.1.3. 01 Pol'!AF49+'D.1.3. 02 Pol'!AF31+'D.1.9. 02 Pol'!AF35+'D.1.9. 03 Pol'!AF30+'D.1.9. 04 Pol'!AF60+'D.1.9. 05 Pol'!AF32+'D.1.9. 06 Pol'!AF23+'D.1.9. 08 Pol'!AF12+'D.1.9. 09 Pol'!AF56+'D.1.9. 10 Pol'!AF69+'D.1.9. 11 Pol'!AF23+'D.1.9. 12 Pol'!AF19</f>
        <v>0</v>
      </c>
      <c r="H39" s="91">
        <f t="shared" ref="H39:H60" ca="1" si="1">(F39*SazbaDPH1/100)+(G39*SazbaDPH2/100)</f>
        <v>0</v>
      </c>
      <c r="I39" s="91">
        <f t="shared" ref="I39:I60" ca="1" si="2">F39+G39+H39</f>
        <v>0</v>
      </c>
      <c r="J39" s="92" t="str">
        <f t="shared" ref="J39:J60" ca="1" si="3">IF(CenaCelkemVypocet=0,"",I39/CenaCelkemVypocet*100)</f>
        <v/>
      </c>
    </row>
    <row r="40" spans="1:10" ht="25.5" customHeight="1" x14ac:dyDescent="0.25">
      <c r="A40" s="78">
        <v>2</v>
      </c>
      <c r="B40" s="93" t="s">
        <v>46</v>
      </c>
      <c r="C40" s="238" t="s">
        <v>47</v>
      </c>
      <c r="D40" s="238"/>
      <c r="E40" s="238"/>
      <c r="F40" s="94">
        <f>'00 01 Pol'!AE31</f>
        <v>0</v>
      </c>
      <c r="G40" s="95">
        <f>'00 01 Pol'!AF31</f>
        <v>0</v>
      </c>
      <c r="H40" s="95">
        <f t="shared" si="1"/>
        <v>0</v>
      </c>
      <c r="I40" s="95">
        <f t="shared" si="2"/>
        <v>0</v>
      </c>
      <c r="J40" s="96" t="str">
        <f t="shared" ca="1" si="3"/>
        <v/>
      </c>
    </row>
    <row r="41" spans="1:10" ht="25.5" customHeight="1" x14ac:dyDescent="0.25">
      <c r="A41" s="78">
        <v>3</v>
      </c>
      <c r="B41" s="97" t="s">
        <v>48</v>
      </c>
      <c r="C41" s="237" t="s">
        <v>47</v>
      </c>
      <c r="D41" s="237"/>
      <c r="E41" s="237"/>
      <c r="F41" s="98">
        <f>'00 01 Pol'!AE31</f>
        <v>0</v>
      </c>
      <c r="G41" s="91">
        <f>'00 01 Pol'!AF31</f>
        <v>0</v>
      </c>
      <c r="H41" s="91">
        <f t="shared" si="1"/>
        <v>0</v>
      </c>
      <c r="I41" s="91">
        <f t="shared" si="2"/>
        <v>0</v>
      </c>
      <c r="J41" s="92" t="str">
        <f t="shared" ca="1" si="3"/>
        <v/>
      </c>
    </row>
    <row r="42" spans="1:10" ht="25.5" customHeight="1" x14ac:dyDescent="0.25">
      <c r="A42" s="78">
        <v>2</v>
      </c>
      <c r="B42" s="93" t="s">
        <v>49</v>
      </c>
      <c r="C42" s="238" t="s">
        <v>50</v>
      </c>
      <c r="D42" s="238"/>
      <c r="E42" s="238"/>
      <c r="F42" s="94">
        <f>'D.1.1. 01 Pol'!AE39+'D.1.1. 02 Pol'!AE49+'D.1.1. 03 Pol'!AE33+'D.1.1. 04 Pol'!AE22</f>
        <v>0</v>
      </c>
      <c r="G42" s="95">
        <f>'D.1.1. 01 Pol'!AF39+'D.1.1. 02 Pol'!AF49+'D.1.1. 03 Pol'!AF33+'D.1.1. 04 Pol'!AF22</f>
        <v>0</v>
      </c>
      <c r="H42" s="95">
        <f t="shared" si="1"/>
        <v>0</v>
      </c>
      <c r="I42" s="95">
        <f t="shared" si="2"/>
        <v>0</v>
      </c>
      <c r="J42" s="96" t="str">
        <f t="shared" ca="1" si="3"/>
        <v/>
      </c>
    </row>
    <row r="43" spans="1:10" ht="25.5" customHeight="1" x14ac:dyDescent="0.25">
      <c r="A43" s="78">
        <v>3</v>
      </c>
      <c r="B43" s="97" t="s">
        <v>48</v>
      </c>
      <c r="C43" s="237" t="s">
        <v>51</v>
      </c>
      <c r="D43" s="237"/>
      <c r="E43" s="237"/>
      <c r="F43" s="98">
        <f>'D.1.1. 01 Pol'!AE39</f>
        <v>0</v>
      </c>
      <c r="G43" s="91">
        <f>'D.1.1. 01 Pol'!AF39</f>
        <v>0</v>
      </c>
      <c r="H43" s="91">
        <f t="shared" si="1"/>
        <v>0</v>
      </c>
      <c r="I43" s="91">
        <f t="shared" si="2"/>
        <v>0</v>
      </c>
      <c r="J43" s="92" t="str">
        <f t="shared" ca="1" si="3"/>
        <v/>
      </c>
    </row>
    <row r="44" spans="1:10" ht="25.5" customHeight="1" x14ac:dyDescent="0.25">
      <c r="A44" s="78">
        <v>3</v>
      </c>
      <c r="B44" s="97" t="s">
        <v>52</v>
      </c>
      <c r="C44" s="237" t="s">
        <v>53</v>
      </c>
      <c r="D44" s="237"/>
      <c r="E44" s="237"/>
      <c r="F44" s="98">
        <f>'D.1.1. 02 Pol'!AE49</f>
        <v>0</v>
      </c>
      <c r="G44" s="91">
        <f>'D.1.1. 02 Pol'!AF49</f>
        <v>0</v>
      </c>
      <c r="H44" s="91">
        <f t="shared" si="1"/>
        <v>0</v>
      </c>
      <c r="I44" s="91">
        <f t="shared" si="2"/>
        <v>0</v>
      </c>
      <c r="J44" s="92" t="str">
        <f t="shared" ca="1" si="3"/>
        <v/>
      </c>
    </row>
    <row r="45" spans="1:10" ht="25.5" customHeight="1" x14ac:dyDescent="0.25">
      <c r="A45" s="78">
        <v>3</v>
      </c>
      <c r="B45" s="97" t="s">
        <v>54</v>
      </c>
      <c r="C45" s="237" t="s">
        <v>55</v>
      </c>
      <c r="D45" s="237"/>
      <c r="E45" s="237"/>
      <c r="F45" s="98">
        <f>'D.1.1. 03 Pol'!AE33</f>
        <v>0</v>
      </c>
      <c r="G45" s="91">
        <f>'D.1.1. 03 Pol'!AF33</f>
        <v>0</v>
      </c>
      <c r="H45" s="91">
        <f t="shared" si="1"/>
        <v>0</v>
      </c>
      <c r="I45" s="91">
        <f t="shared" si="2"/>
        <v>0</v>
      </c>
      <c r="J45" s="92" t="str">
        <f t="shared" ca="1" si="3"/>
        <v/>
      </c>
    </row>
    <row r="46" spans="1:10" ht="25.5" customHeight="1" x14ac:dyDescent="0.25">
      <c r="A46" s="78">
        <v>3</v>
      </c>
      <c r="B46" s="97" t="s">
        <v>56</v>
      </c>
      <c r="C46" s="237" t="s">
        <v>57</v>
      </c>
      <c r="D46" s="237"/>
      <c r="E46" s="237"/>
      <c r="F46" s="98">
        <f>'D.1.1. 04 Pol'!AE22</f>
        <v>0</v>
      </c>
      <c r="G46" s="91">
        <f>'D.1.1. 04 Pol'!AF22</f>
        <v>0</v>
      </c>
      <c r="H46" s="91">
        <f t="shared" si="1"/>
        <v>0</v>
      </c>
      <c r="I46" s="91">
        <f t="shared" si="2"/>
        <v>0</v>
      </c>
      <c r="J46" s="92" t="str">
        <f t="shared" ca="1" si="3"/>
        <v/>
      </c>
    </row>
    <row r="47" spans="1:10" ht="25.5" customHeight="1" x14ac:dyDescent="0.25">
      <c r="A47" s="78">
        <v>2</v>
      </c>
      <c r="B47" s="93" t="s">
        <v>58</v>
      </c>
      <c r="C47" s="238" t="s">
        <v>59</v>
      </c>
      <c r="D47" s="238"/>
      <c r="E47" s="238"/>
      <c r="F47" s="94">
        <f ca="1">'D.1.3. 01 Pol'!AE49+'D.1.3. 02 Pol'!AE31</f>
        <v>0</v>
      </c>
      <c r="G47" s="95">
        <f ca="1">'D.1.3. 01 Pol'!AF49+'D.1.3. 02 Pol'!AF31</f>
        <v>0</v>
      </c>
      <c r="H47" s="95">
        <f t="shared" ca="1" si="1"/>
        <v>0</v>
      </c>
      <c r="I47" s="95">
        <f t="shared" ca="1" si="2"/>
        <v>0</v>
      </c>
      <c r="J47" s="96" t="str">
        <f t="shared" ca="1" si="3"/>
        <v/>
      </c>
    </row>
    <row r="48" spans="1:10" ht="25.5" customHeight="1" x14ac:dyDescent="0.25">
      <c r="A48" s="78">
        <v>3</v>
      </c>
      <c r="B48" s="97" t="s">
        <v>48</v>
      </c>
      <c r="C48" s="237" t="s">
        <v>60</v>
      </c>
      <c r="D48" s="237"/>
      <c r="E48" s="237"/>
      <c r="F48" s="98">
        <f>'D.1.3. 01 Pol'!AE49</f>
        <v>0</v>
      </c>
      <c r="G48" s="91">
        <f>'D.1.3. 01 Pol'!AF49</f>
        <v>0</v>
      </c>
      <c r="H48" s="91">
        <f t="shared" si="1"/>
        <v>0</v>
      </c>
      <c r="I48" s="91">
        <f t="shared" si="2"/>
        <v>0</v>
      </c>
      <c r="J48" s="92" t="str">
        <f t="shared" ca="1" si="3"/>
        <v/>
      </c>
    </row>
    <row r="49" spans="1:10" ht="25.5" customHeight="1" x14ac:dyDescent="0.25">
      <c r="A49" s="78">
        <v>3</v>
      </c>
      <c r="B49" s="97" t="s">
        <v>52</v>
      </c>
      <c r="C49" s="237" t="s">
        <v>61</v>
      </c>
      <c r="D49" s="237"/>
      <c r="E49" s="237"/>
      <c r="F49" s="98">
        <f ca="1">'D.1.3. 02 Pol'!AE31</f>
        <v>0</v>
      </c>
      <c r="G49" s="91">
        <f ca="1">'D.1.3. 02 Pol'!AF31</f>
        <v>0</v>
      </c>
      <c r="H49" s="91">
        <f t="shared" ca="1" si="1"/>
        <v>0</v>
      </c>
      <c r="I49" s="91">
        <f t="shared" ca="1" si="2"/>
        <v>0</v>
      </c>
      <c r="J49" s="92" t="str">
        <f t="shared" ca="1" si="3"/>
        <v/>
      </c>
    </row>
    <row r="50" spans="1:10" ht="25.5" customHeight="1" x14ac:dyDescent="0.25">
      <c r="A50" s="78">
        <v>2</v>
      </c>
      <c r="B50" s="93" t="s">
        <v>62</v>
      </c>
      <c r="C50" s="238" t="s">
        <v>63</v>
      </c>
      <c r="D50" s="238"/>
      <c r="E50" s="238"/>
      <c r="F50" s="94">
        <f>'D.1.9. 02 Pol'!AE35+'D.1.9. 03 Pol'!AE30+'D.1.9. 04 Pol'!AE60+'D.1.9. 05 Pol'!AE32+'D.1.9. 06 Pol'!AE23+'D.1.9. 08 Pol'!AE12+'D.1.9. 09 Pol'!AE56+'D.1.9. 10 Pol'!AE69+'D.1.9. 11 Pol'!AE23+'D.1.9. 12 Pol'!AE19</f>
        <v>0</v>
      </c>
      <c r="G50" s="95">
        <f>'D.1.9. 02 Pol'!AF35+'D.1.9. 03 Pol'!AF30+'D.1.9. 04 Pol'!AF60+'D.1.9. 05 Pol'!AF32+'D.1.9. 06 Pol'!AF23+'D.1.9. 08 Pol'!AF12+'D.1.9. 09 Pol'!AF56+'D.1.9. 10 Pol'!AF69+'D.1.9. 11 Pol'!AF23+'D.1.9. 12 Pol'!AF19</f>
        <v>0</v>
      </c>
      <c r="H50" s="95">
        <f t="shared" si="1"/>
        <v>0</v>
      </c>
      <c r="I50" s="95">
        <f t="shared" si="2"/>
        <v>0</v>
      </c>
      <c r="J50" s="96" t="str">
        <f t="shared" ca="1" si="3"/>
        <v/>
      </c>
    </row>
    <row r="51" spans="1:10" ht="25.5" customHeight="1" x14ac:dyDescent="0.25">
      <c r="A51" s="78">
        <v>3</v>
      </c>
      <c r="B51" s="97" t="s">
        <v>52</v>
      </c>
      <c r="C51" s="237" t="s">
        <v>64</v>
      </c>
      <c r="D51" s="237"/>
      <c r="E51" s="237"/>
      <c r="F51" s="98">
        <f>'D.1.9. 02 Pol'!AE35</f>
        <v>0</v>
      </c>
      <c r="G51" s="91">
        <f>'D.1.9. 02 Pol'!AF35</f>
        <v>0</v>
      </c>
      <c r="H51" s="91">
        <f t="shared" si="1"/>
        <v>0</v>
      </c>
      <c r="I51" s="91">
        <f t="shared" si="2"/>
        <v>0</v>
      </c>
      <c r="J51" s="92" t="str">
        <f t="shared" ca="1" si="3"/>
        <v/>
      </c>
    </row>
    <row r="52" spans="1:10" ht="25.5" customHeight="1" x14ac:dyDescent="0.25">
      <c r="A52" s="78">
        <v>3</v>
      </c>
      <c r="B52" s="97" t="s">
        <v>54</v>
      </c>
      <c r="C52" s="237" t="s">
        <v>65</v>
      </c>
      <c r="D52" s="237"/>
      <c r="E52" s="237"/>
      <c r="F52" s="98">
        <f>'D.1.9. 03 Pol'!AE30</f>
        <v>0</v>
      </c>
      <c r="G52" s="91">
        <f>'D.1.9. 03 Pol'!AF30</f>
        <v>0</v>
      </c>
      <c r="H52" s="91">
        <f t="shared" si="1"/>
        <v>0</v>
      </c>
      <c r="I52" s="91">
        <f t="shared" si="2"/>
        <v>0</v>
      </c>
      <c r="J52" s="92" t="str">
        <f t="shared" ca="1" si="3"/>
        <v/>
      </c>
    </row>
    <row r="53" spans="1:10" ht="25.5" customHeight="1" x14ac:dyDescent="0.25">
      <c r="A53" s="78">
        <v>3</v>
      </c>
      <c r="B53" s="97" t="s">
        <v>56</v>
      </c>
      <c r="C53" s="237" t="s">
        <v>66</v>
      </c>
      <c r="D53" s="237"/>
      <c r="E53" s="237"/>
      <c r="F53" s="98">
        <f>'D.1.9. 04 Pol'!AE60</f>
        <v>0</v>
      </c>
      <c r="G53" s="91">
        <f>'D.1.9. 04 Pol'!G60</f>
        <v>0</v>
      </c>
      <c r="H53" s="91">
        <f t="shared" si="1"/>
        <v>0</v>
      </c>
      <c r="I53" s="91">
        <f t="shared" si="2"/>
        <v>0</v>
      </c>
      <c r="J53" s="92" t="str">
        <f t="shared" ca="1" si="3"/>
        <v/>
      </c>
    </row>
    <row r="54" spans="1:10" ht="25.5" customHeight="1" x14ac:dyDescent="0.25">
      <c r="A54" s="78">
        <v>3</v>
      </c>
      <c r="B54" s="97" t="s">
        <v>67</v>
      </c>
      <c r="C54" s="237" t="s">
        <v>68</v>
      </c>
      <c r="D54" s="237"/>
      <c r="E54" s="237"/>
      <c r="F54" s="98">
        <f>'D.1.9. 05 Pol'!AE32</f>
        <v>0</v>
      </c>
      <c r="G54" s="91">
        <f>'D.1.9. 05 Pol'!AF32</f>
        <v>0</v>
      </c>
      <c r="H54" s="91">
        <f t="shared" si="1"/>
        <v>0</v>
      </c>
      <c r="I54" s="91">
        <f t="shared" si="2"/>
        <v>0</v>
      </c>
      <c r="J54" s="92" t="str">
        <f t="shared" ca="1" si="3"/>
        <v/>
      </c>
    </row>
    <row r="55" spans="1:10" ht="25.5" customHeight="1" x14ac:dyDescent="0.25">
      <c r="A55" s="78">
        <v>3</v>
      </c>
      <c r="B55" s="97" t="s">
        <v>69</v>
      </c>
      <c r="C55" s="237" t="s">
        <v>70</v>
      </c>
      <c r="D55" s="237"/>
      <c r="E55" s="237"/>
      <c r="F55" s="98">
        <f>'D.1.9. 06 Pol'!AE23</f>
        <v>0</v>
      </c>
      <c r="G55" s="91">
        <f>'D.1.9. 06 Pol'!AF23</f>
        <v>0</v>
      </c>
      <c r="H55" s="91">
        <f t="shared" si="1"/>
        <v>0</v>
      </c>
      <c r="I55" s="91">
        <f t="shared" si="2"/>
        <v>0</v>
      </c>
      <c r="J55" s="92" t="str">
        <f t="shared" ca="1" si="3"/>
        <v/>
      </c>
    </row>
    <row r="56" spans="1:10" ht="25.5" customHeight="1" x14ac:dyDescent="0.25">
      <c r="A56" s="78">
        <v>3</v>
      </c>
      <c r="B56" s="97" t="s">
        <v>71</v>
      </c>
      <c r="C56" s="237" t="s">
        <v>72</v>
      </c>
      <c r="D56" s="237"/>
      <c r="E56" s="237"/>
      <c r="F56" s="98">
        <f>'D.1.9. 08 Pol'!AE12</f>
        <v>0</v>
      </c>
      <c r="G56" s="91">
        <f>'D.1.9. 08 Pol'!AF12</f>
        <v>0</v>
      </c>
      <c r="H56" s="91">
        <f t="shared" si="1"/>
        <v>0</v>
      </c>
      <c r="I56" s="91">
        <f t="shared" si="2"/>
        <v>0</v>
      </c>
      <c r="J56" s="92" t="str">
        <f t="shared" ca="1" si="3"/>
        <v/>
      </c>
    </row>
    <row r="57" spans="1:10" ht="25.5" customHeight="1" x14ac:dyDescent="0.25">
      <c r="A57" s="78">
        <v>3</v>
      </c>
      <c r="B57" s="97" t="s">
        <v>73</v>
      </c>
      <c r="C57" s="237" t="s">
        <v>74</v>
      </c>
      <c r="D57" s="237"/>
      <c r="E57" s="237"/>
      <c r="F57" s="98">
        <f>'D.1.9. 09 Pol'!AE56</f>
        <v>0</v>
      </c>
      <c r="G57" s="91">
        <f>'D.1.9. 09 Pol'!AF56</f>
        <v>0</v>
      </c>
      <c r="H57" s="91">
        <f t="shared" si="1"/>
        <v>0</v>
      </c>
      <c r="I57" s="91">
        <f t="shared" si="2"/>
        <v>0</v>
      </c>
      <c r="J57" s="92" t="str">
        <f t="shared" ca="1" si="3"/>
        <v/>
      </c>
    </row>
    <row r="58" spans="1:10" ht="25.5" customHeight="1" x14ac:dyDescent="0.25">
      <c r="A58" s="78">
        <v>3</v>
      </c>
      <c r="B58" s="97" t="s">
        <v>75</v>
      </c>
      <c r="C58" s="237" t="s">
        <v>76</v>
      </c>
      <c r="D58" s="237"/>
      <c r="E58" s="237"/>
      <c r="F58" s="98">
        <f>'D.1.9. 10 Pol'!AE69</f>
        <v>0</v>
      </c>
      <c r="G58" s="91">
        <f>'D.1.9. 10 Pol'!AF69</f>
        <v>0</v>
      </c>
      <c r="H58" s="91">
        <f t="shared" si="1"/>
        <v>0</v>
      </c>
      <c r="I58" s="91">
        <f t="shared" si="2"/>
        <v>0</v>
      </c>
      <c r="J58" s="92" t="str">
        <f t="shared" ca="1" si="3"/>
        <v/>
      </c>
    </row>
    <row r="59" spans="1:10" ht="25.5" customHeight="1" x14ac:dyDescent="0.25">
      <c r="A59" s="78">
        <v>3</v>
      </c>
      <c r="B59" s="97" t="s">
        <v>77</v>
      </c>
      <c r="C59" s="237" t="s">
        <v>78</v>
      </c>
      <c r="D59" s="237"/>
      <c r="E59" s="237"/>
      <c r="F59" s="98">
        <f>'D.1.9. 11 Pol'!AE23</f>
        <v>0</v>
      </c>
      <c r="G59" s="91">
        <f>'D.1.9. 11 Pol'!AF23</f>
        <v>0</v>
      </c>
      <c r="H59" s="91">
        <f t="shared" si="1"/>
        <v>0</v>
      </c>
      <c r="I59" s="91">
        <f t="shared" si="2"/>
        <v>0</v>
      </c>
      <c r="J59" s="92" t="str">
        <f t="shared" ca="1" si="3"/>
        <v/>
      </c>
    </row>
    <row r="60" spans="1:10" ht="25.5" customHeight="1" x14ac:dyDescent="0.25">
      <c r="A60" s="78">
        <v>3</v>
      </c>
      <c r="B60" s="97" t="s">
        <v>79</v>
      </c>
      <c r="C60" s="237" t="s">
        <v>80</v>
      </c>
      <c r="D60" s="237"/>
      <c r="E60" s="237"/>
      <c r="F60" s="98">
        <f>'D.1.9. 12 Pol'!AE19</f>
        <v>0</v>
      </c>
      <c r="G60" s="91">
        <f>'D.1.9. 12 Pol'!AF19</f>
        <v>0</v>
      </c>
      <c r="H60" s="91">
        <f t="shared" si="1"/>
        <v>0</v>
      </c>
      <c r="I60" s="91">
        <f t="shared" si="2"/>
        <v>0</v>
      </c>
      <c r="J60" s="92" t="str">
        <f t="shared" ca="1" si="3"/>
        <v/>
      </c>
    </row>
    <row r="61" spans="1:10" ht="25.5" customHeight="1" x14ac:dyDescent="0.25">
      <c r="A61" s="78"/>
      <c r="B61" s="242" t="s">
        <v>81</v>
      </c>
      <c r="C61" s="243"/>
      <c r="D61" s="243"/>
      <c r="E61" s="244"/>
      <c r="F61" s="99">
        <f ca="1">SUMIF(A39:A60,"=1",F39:F60)</f>
        <v>0</v>
      </c>
      <c r="G61" s="100">
        <f ca="1">SUMIF(A39:A60,"=1",G39:G60)</f>
        <v>0</v>
      </c>
      <c r="H61" s="100">
        <f ca="1">SUMIF(A39:A60,"=1",H39:H60)</f>
        <v>0</v>
      </c>
      <c r="I61" s="100">
        <f ca="1">SUMIF(A39:A60,"=1",I39:I60)</f>
        <v>0</v>
      </c>
      <c r="J61" s="101">
        <f ca="1">SUMIF(A39:A60,"=1",J39:J60)</f>
        <v>0</v>
      </c>
    </row>
    <row r="63" spans="1:10" x14ac:dyDescent="0.25">
      <c r="A63" t="s">
        <v>83</v>
      </c>
      <c r="B63" t="s">
        <v>84</v>
      </c>
    </row>
    <row r="64" spans="1:10" x14ac:dyDescent="0.25">
      <c r="A64" t="s">
        <v>85</v>
      </c>
      <c r="B64" t="s">
        <v>86</v>
      </c>
    </row>
    <row r="65" spans="1:2" x14ac:dyDescent="0.25">
      <c r="A65" t="s">
        <v>87</v>
      </c>
      <c r="B65" t="s">
        <v>88</v>
      </c>
    </row>
    <row r="66" spans="1:2" x14ac:dyDescent="0.25">
      <c r="A66" t="s">
        <v>85</v>
      </c>
      <c r="B66" t="s">
        <v>89</v>
      </c>
    </row>
    <row r="67" spans="1:2" x14ac:dyDescent="0.25">
      <c r="A67" t="s">
        <v>87</v>
      </c>
      <c r="B67" t="s">
        <v>90</v>
      </c>
    </row>
    <row r="68" spans="1:2" x14ac:dyDescent="0.25">
      <c r="A68" t="s">
        <v>87</v>
      </c>
      <c r="B68" t="s">
        <v>91</v>
      </c>
    </row>
    <row r="69" spans="1:2" x14ac:dyDescent="0.25">
      <c r="A69" t="s">
        <v>87</v>
      </c>
      <c r="B69" t="s">
        <v>92</v>
      </c>
    </row>
    <row r="70" spans="1:2" x14ac:dyDescent="0.25">
      <c r="A70" t="s">
        <v>87</v>
      </c>
      <c r="B70" t="s">
        <v>93</v>
      </c>
    </row>
    <row r="71" spans="1:2" x14ac:dyDescent="0.25">
      <c r="A71" t="s">
        <v>85</v>
      </c>
      <c r="B71" t="s">
        <v>94</v>
      </c>
    </row>
    <row r="72" spans="1:2" x14ac:dyDescent="0.25">
      <c r="A72" t="s">
        <v>87</v>
      </c>
      <c r="B72" t="s">
        <v>95</v>
      </c>
    </row>
    <row r="73" spans="1:2" x14ac:dyDescent="0.25">
      <c r="A73" t="s">
        <v>87</v>
      </c>
      <c r="B73" t="s">
        <v>96</v>
      </c>
    </row>
    <row r="74" spans="1:2" x14ac:dyDescent="0.25">
      <c r="A74" t="s">
        <v>85</v>
      </c>
      <c r="B74" t="s">
        <v>97</v>
      </c>
    </row>
    <row r="75" spans="1:2" x14ac:dyDescent="0.25">
      <c r="A75" t="s">
        <v>87</v>
      </c>
      <c r="B75" t="s">
        <v>98</v>
      </c>
    </row>
    <row r="76" spans="1:2" x14ac:dyDescent="0.25">
      <c r="A76" t="s">
        <v>87</v>
      </c>
      <c r="B76" t="s">
        <v>99</v>
      </c>
    </row>
    <row r="77" spans="1:2" x14ac:dyDescent="0.25">
      <c r="A77" t="s">
        <v>87</v>
      </c>
      <c r="B77" t="s">
        <v>100</v>
      </c>
    </row>
    <row r="78" spans="1:2" x14ac:dyDescent="0.25">
      <c r="A78" t="s">
        <v>87</v>
      </c>
      <c r="B78" t="s">
        <v>101</v>
      </c>
    </row>
    <row r="79" spans="1:2" x14ac:dyDescent="0.25">
      <c r="A79" t="s">
        <v>87</v>
      </c>
      <c r="B79" t="s">
        <v>102</v>
      </c>
    </row>
    <row r="80" spans="1:2" x14ac:dyDescent="0.25">
      <c r="A80" t="s">
        <v>87</v>
      </c>
      <c r="B80" t="s">
        <v>103</v>
      </c>
    </row>
    <row r="81" spans="1:10" x14ac:dyDescent="0.25">
      <c r="A81" t="s">
        <v>87</v>
      </c>
      <c r="B81" t="s">
        <v>104</v>
      </c>
    </row>
    <row r="82" spans="1:10" x14ac:dyDescent="0.25">
      <c r="A82" t="s">
        <v>87</v>
      </c>
      <c r="B82" t="s">
        <v>105</v>
      </c>
    </row>
    <row r="83" spans="1:10" x14ac:dyDescent="0.25">
      <c r="A83" t="s">
        <v>87</v>
      </c>
      <c r="B83" t="s">
        <v>106</v>
      </c>
    </row>
    <row r="84" spans="1:10" x14ac:dyDescent="0.25">
      <c r="A84" t="s">
        <v>87</v>
      </c>
      <c r="B84" t="s">
        <v>107</v>
      </c>
    </row>
    <row r="87" spans="1:10" ht="15.6" x14ac:dyDescent="0.3">
      <c r="B87" s="110" t="s">
        <v>108</v>
      </c>
    </row>
    <row r="89" spans="1:10" ht="25.5" customHeight="1" x14ac:dyDescent="0.25">
      <c r="A89" s="112"/>
      <c r="B89" s="115" t="s">
        <v>18</v>
      </c>
      <c r="C89" s="115" t="s">
        <v>6</v>
      </c>
      <c r="D89" s="116"/>
      <c r="E89" s="116"/>
      <c r="F89" s="117" t="s">
        <v>109</v>
      </c>
      <c r="G89" s="117"/>
      <c r="H89" s="117"/>
      <c r="I89" s="117" t="s">
        <v>31</v>
      </c>
      <c r="J89" s="117" t="s">
        <v>0</v>
      </c>
    </row>
    <row r="90" spans="1:10" ht="36.75" customHeight="1" x14ac:dyDescent="0.25">
      <c r="A90" s="113"/>
      <c r="B90" s="118" t="s">
        <v>110</v>
      </c>
      <c r="C90" s="239" t="s">
        <v>111</v>
      </c>
      <c r="D90" s="240"/>
      <c r="E90" s="241"/>
      <c r="F90" s="127" t="s">
        <v>26</v>
      </c>
      <c r="G90" s="119"/>
      <c r="H90" s="119"/>
      <c r="I90" s="119">
        <f>'D.1.1. 01 Pol'!G8+'D.1.1. 02 Pol'!G8+'D.1.1. 03 Pol'!G8+'D.1.1. 04 Pol'!G8+'D.1.3. 01 Pol'!G8+'D.1.9. 02 Pol'!G8+'D.1.9. 03 Pol'!G8+'D.1.9. 05 Pol'!G8+'D.1.9. 06 Pol'!G8+'D.1.9. 09 Pol'!G8+'D.1.9. 10 Pol'!G8</f>
        <v>0</v>
      </c>
      <c r="J90" s="124" t="str">
        <f ca="1">IF(I107=0,"",I90/I107*100)</f>
        <v/>
      </c>
    </row>
    <row r="91" spans="1:10" ht="36.75" customHeight="1" x14ac:dyDescent="0.25">
      <c r="A91" s="113"/>
      <c r="B91" s="118" t="s">
        <v>112</v>
      </c>
      <c r="C91" s="239" t="s">
        <v>113</v>
      </c>
      <c r="D91" s="240"/>
      <c r="E91" s="241"/>
      <c r="F91" s="127" t="s">
        <v>26</v>
      </c>
      <c r="G91" s="119"/>
      <c r="H91" s="119"/>
      <c r="I91" s="119">
        <f>'D.1.1. 01 Pol'!G18+'D.1.1. 02 Pol'!G23+'D.1.1. 03 Pol'!G19+'D.1.1. 04 Pol'!G13+'D.1.9. 06 Pol'!G16+'D.1.9. 09 Pol'!G25+'D.1.9. 10 Pol'!G38+'D.1.9. 11 Pol'!G8</f>
        <v>0</v>
      </c>
      <c r="J91" s="124" t="str">
        <f ca="1">IF(I107=0,"",I91/I107*100)</f>
        <v/>
      </c>
    </row>
    <row r="92" spans="1:10" ht="36.75" customHeight="1" x14ac:dyDescent="0.25">
      <c r="A92" s="113"/>
      <c r="B92" s="118" t="s">
        <v>114</v>
      </c>
      <c r="C92" s="239" t="s">
        <v>115</v>
      </c>
      <c r="D92" s="240"/>
      <c r="E92" s="241"/>
      <c r="F92" s="127" t="s">
        <v>26</v>
      </c>
      <c r="G92" s="119"/>
      <c r="H92" s="119"/>
      <c r="I92" s="119">
        <f>'D.1.9. 06 Pol'!G19+'D.1.9. 12 Pol'!G8</f>
        <v>0</v>
      </c>
      <c r="J92" s="124" t="str">
        <f ca="1">IF(I107=0,"",I92/I107*100)</f>
        <v/>
      </c>
    </row>
    <row r="93" spans="1:10" ht="36.75" customHeight="1" x14ac:dyDescent="0.25">
      <c r="A93" s="113"/>
      <c r="B93" s="118" t="s">
        <v>116</v>
      </c>
      <c r="C93" s="239" t="s">
        <v>117</v>
      </c>
      <c r="D93" s="240"/>
      <c r="E93" s="241"/>
      <c r="F93" s="127" t="s">
        <v>26</v>
      </c>
      <c r="G93" s="119"/>
      <c r="H93" s="119"/>
      <c r="I93" s="119">
        <f>'D.1.3. 01 Pol'!G31</f>
        <v>0</v>
      </c>
      <c r="J93" s="124" t="str">
        <f ca="1">IF(I107=0,"",I93/I107*100)</f>
        <v/>
      </c>
    </row>
    <row r="94" spans="1:10" ht="36.75" customHeight="1" x14ac:dyDescent="0.25">
      <c r="A94" s="113"/>
      <c r="B94" s="118" t="s">
        <v>118</v>
      </c>
      <c r="C94" s="239" t="s">
        <v>119</v>
      </c>
      <c r="D94" s="240"/>
      <c r="E94" s="241"/>
      <c r="F94" s="127" t="s">
        <v>26</v>
      </c>
      <c r="G94" s="119"/>
      <c r="H94" s="119"/>
      <c r="I94" s="119">
        <f>'D.1.1. 01 Pol'!G20+'D.1.1. 01 Pol'!G36+'D.1.1. 02 Pol'!G25+'D.1.1. 03 Pol'!G21+'D.1.1. 04 Pol'!G16+'D.1.3. 01 Pol'!G33+'D.1.9. 09 Pol'!G27</f>
        <v>0</v>
      </c>
      <c r="J94" s="124" t="str">
        <f ca="1">IF(I107=0,"",I94/I107*100)</f>
        <v/>
      </c>
    </row>
    <row r="95" spans="1:10" ht="36.75" customHeight="1" x14ac:dyDescent="0.25">
      <c r="A95" s="113"/>
      <c r="B95" s="118" t="s">
        <v>120</v>
      </c>
      <c r="C95" s="239" t="s">
        <v>121</v>
      </c>
      <c r="D95" s="240"/>
      <c r="E95" s="241"/>
      <c r="F95" s="127" t="s">
        <v>26</v>
      </c>
      <c r="G95" s="119"/>
      <c r="H95" s="119"/>
      <c r="I95" s="119">
        <f ca="1">'D.1.3. 01 Pol'!G38+'D.1.3. 02 Pol'!G8</f>
        <v>0</v>
      </c>
      <c r="J95" s="124" t="str">
        <f ca="1">IF(I107=0,"",I95/I107*100)</f>
        <v/>
      </c>
    </row>
    <row r="96" spans="1:10" ht="36.75" customHeight="1" x14ac:dyDescent="0.25">
      <c r="A96" s="113"/>
      <c r="B96" s="118" t="s">
        <v>122</v>
      </c>
      <c r="C96" s="239" t="s">
        <v>123</v>
      </c>
      <c r="D96" s="240"/>
      <c r="E96" s="241"/>
      <c r="F96" s="127" t="s">
        <v>26</v>
      </c>
      <c r="G96" s="119"/>
      <c r="H96" s="119"/>
      <c r="I96" s="119">
        <f>'D.1.1. 01 Pol'!G31+'D.1.1. 02 Pol'!G34+'D.1.9. 09 Pol'!G34</f>
        <v>0</v>
      </c>
      <c r="J96" s="124" t="str">
        <f ca="1">IF(I107=0,"",I96/I107*100)</f>
        <v/>
      </c>
    </row>
    <row r="97" spans="1:10" ht="36.75" customHeight="1" x14ac:dyDescent="0.25">
      <c r="A97" s="113"/>
      <c r="B97" s="118" t="s">
        <v>124</v>
      </c>
      <c r="C97" s="239" t="s">
        <v>125</v>
      </c>
      <c r="D97" s="240"/>
      <c r="E97" s="241"/>
      <c r="F97" s="127" t="s">
        <v>26</v>
      </c>
      <c r="G97" s="119"/>
      <c r="H97" s="119"/>
      <c r="I97" s="119">
        <f>'D.1.9. 08 Pol'!G8</f>
        <v>0</v>
      </c>
      <c r="J97" s="124" t="str">
        <f ca="1">IF(I107=0,"",I97/I107*100)</f>
        <v/>
      </c>
    </row>
    <row r="98" spans="1:10" ht="36.75" customHeight="1" x14ac:dyDescent="0.25">
      <c r="A98" s="113"/>
      <c r="B98" s="118" t="s">
        <v>126</v>
      </c>
      <c r="C98" s="239" t="s">
        <v>127</v>
      </c>
      <c r="D98" s="240"/>
      <c r="E98" s="241"/>
      <c r="F98" s="127" t="s">
        <v>26</v>
      </c>
      <c r="G98" s="119"/>
      <c r="H98" s="119"/>
      <c r="I98" s="119">
        <f>'D.1.9. 02 Pol'!G24+'D.1.9. 03 Pol'!G19</f>
        <v>0</v>
      </c>
      <c r="J98" s="124" t="str">
        <f ca="1">IF(I107=0,"",I98/I107*100)</f>
        <v/>
      </c>
    </row>
    <row r="99" spans="1:10" ht="36.75" customHeight="1" x14ac:dyDescent="0.25">
      <c r="A99" s="113"/>
      <c r="B99" s="118" t="s">
        <v>128</v>
      </c>
      <c r="C99" s="239" t="s">
        <v>129</v>
      </c>
      <c r="D99" s="240"/>
      <c r="E99" s="241"/>
      <c r="F99" s="127" t="s">
        <v>26</v>
      </c>
      <c r="G99" s="119"/>
      <c r="H99" s="119"/>
      <c r="I99" s="119">
        <f>'D.1.1. 01 Pol'!G34+'D.1.1. 02 Pol'!G46+'D.1.1. 03 Pol'!G30+'D.1.9. 03 Pol'!G22+'D.1.9. 09 Pol'!G40+'D.1.9. 12 Pol'!G12</f>
        <v>0</v>
      </c>
      <c r="J99" s="124" t="str">
        <f ca="1">IF(I107=0,"",I99/I107*100)</f>
        <v/>
      </c>
    </row>
    <row r="100" spans="1:10" ht="36.75" customHeight="1" x14ac:dyDescent="0.25">
      <c r="A100" s="113"/>
      <c r="B100" s="118" t="s">
        <v>130</v>
      </c>
      <c r="C100" s="239" t="s">
        <v>131</v>
      </c>
      <c r="D100" s="240"/>
      <c r="E100" s="241"/>
      <c r="F100" s="127" t="s">
        <v>27</v>
      </c>
      <c r="G100" s="119"/>
      <c r="H100" s="119"/>
      <c r="I100" s="119">
        <f>'D.1.1. 04 Pol'!G18+'D.1.9. 02 Pol'!G20+'D.1.9. 10 Pol'!G54+'D.1.9. 11 Pol'!G12</f>
        <v>0</v>
      </c>
      <c r="J100" s="124" t="str">
        <f ca="1">IF(I107=0,"",I100/I107*100)</f>
        <v/>
      </c>
    </row>
    <row r="101" spans="1:10" ht="36.75" customHeight="1" x14ac:dyDescent="0.25">
      <c r="A101" s="113"/>
      <c r="B101" s="118" t="s">
        <v>136</v>
      </c>
      <c r="C101" s="239" t="s">
        <v>137</v>
      </c>
      <c r="D101" s="240"/>
      <c r="E101" s="241"/>
      <c r="F101" s="127" t="s">
        <v>28</v>
      </c>
      <c r="G101" s="119"/>
      <c r="H101" s="119"/>
      <c r="I101" s="119">
        <f>'D.1.9. 10 Pol'!G62</f>
        <v>0</v>
      </c>
      <c r="J101" s="124" t="str">
        <f ca="1">IF(I107=0,"",I101/I107*100)</f>
        <v/>
      </c>
    </row>
    <row r="102" spans="1:10" ht="36.75" customHeight="1" x14ac:dyDescent="0.25">
      <c r="A102" s="113"/>
      <c r="B102" s="118" t="s">
        <v>138</v>
      </c>
      <c r="C102" s="239" t="s">
        <v>139</v>
      </c>
      <c r="D102" s="240"/>
      <c r="E102" s="241"/>
      <c r="F102" s="127" t="s">
        <v>28</v>
      </c>
      <c r="G102" s="119"/>
      <c r="H102" s="119"/>
      <c r="I102" s="119">
        <f>'D.1.9. 04 Pol'!G49</f>
        <v>0</v>
      </c>
      <c r="J102" s="124" t="str">
        <f ca="1">IF(I107=0,"",I102/I107*100)</f>
        <v/>
      </c>
    </row>
    <row r="103" spans="1:10" ht="36.75" customHeight="1" x14ac:dyDescent="0.25">
      <c r="A103" s="113"/>
      <c r="B103" s="118" t="s">
        <v>140</v>
      </c>
      <c r="C103" s="239" t="s">
        <v>141</v>
      </c>
      <c r="D103" s="240"/>
      <c r="E103" s="241"/>
      <c r="F103" s="127" t="s">
        <v>28</v>
      </c>
      <c r="G103" s="119"/>
      <c r="H103" s="119"/>
      <c r="I103" s="119">
        <f>'D.1.9. 04 Pol'!G19+'D.1.9. 04 Pol'!G55+'D.1.9. 11 Pol'!G16</f>
        <v>0</v>
      </c>
      <c r="J103" s="124" t="str">
        <f ca="1">IF(I107=0,"",I103/I107*100)</f>
        <v/>
      </c>
    </row>
    <row r="104" spans="1:10" ht="36.75" customHeight="1" x14ac:dyDescent="0.25">
      <c r="A104" s="113"/>
      <c r="B104" s="118" t="s">
        <v>142</v>
      </c>
      <c r="C104" s="239" t="s">
        <v>143</v>
      </c>
      <c r="D104" s="240"/>
      <c r="E104" s="241"/>
      <c r="F104" s="127" t="s">
        <v>144</v>
      </c>
      <c r="G104" s="119"/>
      <c r="H104" s="119"/>
      <c r="I104" s="119">
        <f>'D.1.9. 02 Pol'!G28+'D.1.9. 03 Pol'!G24+'D.1.9. 12 Pol'!G14</f>
        <v>0</v>
      </c>
      <c r="J104" s="124" t="str">
        <f ca="1">IF(I107=0,"",I104/I107*100)</f>
        <v/>
      </c>
    </row>
    <row r="105" spans="1:10" ht="36.75" customHeight="1" x14ac:dyDescent="0.25">
      <c r="A105" s="113"/>
      <c r="B105" s="118" t="s">
        <v>145</v>
      </c>
      <c r="C105" s="239" t="s">
        <v>29</v>
      </c>
      <c r="D105" s="240"/>
      <c r="E105" s="241"/>
      <c r="F105" s="127" t="s">
        <v>145</v>
      </c>
      <c r="G105" s="119"/>
      <c r="H105" s="119"/>
      <c r="I105" s="119">
        <f>'00 01 Pol'!G15+'00 01 Pol'!G25</f>
        <v>0</v>
      </c>
      <c r="J105" s="124" t="str">
        <f ca="1">IF(I107=0,"",I105/I107*100)</f>
        <v/>
      </c>
    </row>
    <row r="106" spans="1:10" ht="36.75" customHeight="1" x14ac:dyDescent="0.25">
      <c r="A106" s="113"/>
      <c r="B106" s="118" t="s">
        <v>146</v>
      </c>
      <c r="C106" s="239" t="s">
        <v>30</v>
      </c>
      <c r="D106" s="240"/>
      <c r="E106" s="241"/>
      <c r="F106" s="127" t="s">
        <v>146</v>
      </c>
      <c r="G106" s="119"/>
      <c r="H106" s="119"/>
      <c r="I106" s="119">
        <f>'00 01 Pol'!G8+'00 01 Pol'!G21</f>
        <v>0</v>
      </c>
      <c r="J106" s="124" t="str">
        <f ca="1">IF(I107=0,"",I106/I107*100)</f>
        <v/>
      </c>
    </row>
    <row r="107" spans="1:10" ht="25.5" customHeight="1" x14ac:dyDescent="0.25">
      <c r="A107" s="114"/>
      <c r="B107" s="120" t="s">
        <v>1</v>
      </c>
      <c r="C107" s="121"/>
      <c r="D107" s="122"/>
      <c r="E107" s="122"/>
      <c r="F107" s="128"/>
      <c r="G107" s="123"/>
      <c r="H107" s="123"/>
      <c r="I107" s="123">
        <f ca="1">SUM(I90:I106)</f>
        <v>0</v>
      </c>
      <c r="J107" s="125">
        <f ca="1">SUM(J90:J106)</f>
        <v>0</v>
      </c>
    </row>
    <row r="108" spans="1:10" x14ac:dyDescent="0.25">
      <c r="F108" s="77"/>
      <c r="G108" s="77"/>
      <c r="H108" s="77"/>
      <c r="I108" s="77"/>
      <c r="J108" s="126"/>
    </row>
    <row r="109" spans="1:10" x14ac:dyDescent="0.25">
      <c r="F109" s="77"/>
      <c r="G109" s="77"/>
      <c r="H109" s="77"/>
      <c r="I109" s="77"/>
      <c r="J109" s="126"/>
    </row>
    <row r="110" spans="1:10" x14ac:dyDescent="0.25">
      <c r="F110" s="77"/>
      <c r="G110" s="77"/>
      <c r="H110" s="77"/>
      <c r="I110" s="77"/>
      <c r="J110" s="12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101:E101"/>
    <mergeCell ref="C97:E97"/>
    <mergeCell ref="C98:E98"/>
    <mergeCell ref="C99:E99"/>
    <mergeCell ref="C100:E100"/>
    <mergeCell ref="C104:E104"/>
    <mergeCell ref="C105:E105"/>
    <mergeCell ref="C106:E106"/>
    <mergeCell ref="C102:E102"/>
    <mergeCell ref="C103:E103"/>
    <mergeCell ref="C96:E96"/>
    <mergeCell ref="C59:E59"/>
    <mergeCell ref="C60:E60"/>
    <mergeCell ref="B61:E61"/>
    <mergeCell ref="C54:E54"/>
    <mergeCell ref="C55:E55"/>
    <mergeCell ref="C56:E56"/>
    <mergeCell ref="C57:E57"/>
    <mergeCell ref="C58:E58"/>
    <mergeCell ref="C91:E91"/>
    <mergeCell ref="C90:E90"/>
    <mergeCell ref="C92:E92"/>
    <mergeCell ref="C93:E93"/>
    <mergeCell ref="C94:E94"/>
    <mergeCell ref="C95:E95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E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47" t="s">
        <v>8</v>
      </c>
      <c r="B2" s="46"/>
      <c r="C2" s="247"/>
      <c r="D2" s="247"/>
      <c r="E2" s="247"/>
      <c r="F2" s="247"/>
      <c r="G2" s="248"/>
    </row>
    <row r="3" spans="1:7" ht="24.9" customHeight="1" x14ac:dyDescent="0.25">
      <c r="A3" s="47" t="s">
        <v>9</v>
      </c>
      <c r="B3" s="46"/>
      <c r="C3" s="247"/>
      <c r="D3" s="247"/>
      <c r="E3" s="247"/>
      <c r="F3" s="247"/>
      <c r="G3" s="248"/>
    </row>
    <row r="4" spans="1:7" ht="24.9" customHeight="1" x14ac:dyDescent="0.25">
      <c r="A4" s="47" t="s">
        <v>10</v>
      </c>
      <c r="B4" s="46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2832-F93C-40EF-AB97-31E8CE62F4B7}">
  <sheetPr>
    <outlinePr summaryBelow="0"/>
  </sheetPr>
  <dimension ref="A1:BH5000"/>
  <sheetViews>
    <sheetView workbookViewId="0">
      <pane ySplit="7" topLeftCell="A8" activePane="bottomLeft" state="frozen"/>
      <selection pane="bottomLeft" activeCell="F29" sqref="F29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46</v>
      </c>
      <c r="C3" s="262" t="s">
        <v>47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48</v>
      </c>
      <c r="C4" s="265" t="s">
        <v>47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146</v>
      </c>
      <c r="C8" s="170" t="s">
        <v>30</v>
      </c>
      <c r="D8" s="153"/>
      <c r="E8" s="154"/>
      <c r="F8" s="155"/>
      <c r="G8" s="156">
        <f>SUMIF(AG9:AG14,"&lt;&gt;NOR",G9:G14)</f>
        <v>0</v>
      </c>
      <c r="H8" s="150"/>
      <c r="I8" s="150">
        <f>SUM(I9:I14)</f>
        <v>0</v>
      </c>
      <c r="J8" s="150"/>
      <c r="K8" s="150">
        <f>SUM(K9:K14)</f>
        <v>228160</v>
      </c>
      <c r="L8" s="150"/>
      <c r="M8" s="150">
        <f>SUM(M9:M14)</f>
        <v>0</v>
      </c>
      <c r="N8" s="149"/>
      <c r="O8" s="149">
        <f>SUM(O9:O14)</f>
        <v>0</v>
      </c>
      <c r="P8" s="149"/>
      <c r="Q8" s="149">
        <f>SUM(Q9:Q14)</f>
        <v>0</v>
      </c>
      <c r="R8" s="150"/>
      <c r="S8" s="150"/>
      <c r="T8" s="150"/>
      <c r="U8" s="150"/>
      <c r="V8" s="150">
        <f>SUM(V9:V14)</f>
        <v>0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175</v>
      </c>
      <c r="C9" s="171" t="s">
        <v>176</v>
      </c>
      <c r="D9" s="166" t="s">
        <v>177</v>
      </c>
      <c r="E9" s="167">
        <v>1</v>
      </c>
      <c r="F9" s="168">
        <v>0</v>
      </c>
      <c r="G9" s="169">
        <f t="shared" ref="G9:G14" si="0">ROUND(E9*F9,2)</f>
        <v>0</v>
      </c>
      <c r="H9" s="148">
        <v>0</v>
      </c>
      <c r="I9" s="147">
        <f t="shared" ref="I9:I14" si="1">ROUND(E9*H9,2)</f>
        <v>0</v>
      </c>
      <c r="J9" s="148">
        <v>52670</v>
      </c>
      <c r="K9" s="147">
        <f t="shared" ref="K9:K14" si="2">ROUND(E9*J9,2)</f>
        <v>52670</v>
      </c>
      <c r="L9" s="147">
        <v>21</v>
      </c>
      <c r="M9" s="147">
        <f t="shared" ref="M9:M14" si="3">G9*(1+L9/100)</f>
        <v>0</v>
      </c>
      <c r="N9" s="146">
        <v>0</v>
      </c>
      <c r="O9" s="146">
        <f t="shared" ref="O9:O14" si="4">ROUND(E9*N9,2)</f>
        <v>0</v>
      </c>
      <c r="P9" s="146">
        <v>0</v>
      </c>
      <c r="Q9" s="146">
        <f t="shared" ref="Q9:Q14" si="5">ROUND(E9*P9,2)</f>
        <v>0</v>
      </c>
      <c r="R9" s="147"/>
      <c r="S9" s="147" t="s">
        <v>178</v>
      </c>
      <c r="T9" s="147" t="s">
        <v>179</v>
      </c>
      <c r="U9" s="147">
        <v>0</v>
      </c>
      <c r="V9" s="147">
        <f t="shared" ref="V9:V14" si="6">ROUND(E9*U9,2)</f>
        <v>0</v>
      </c>
      <c r="W9" s="147"/>
      <c r="X9" s="147" t="s">
        <v>180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182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183</v>
      </c>
      <c r="C10" s="171" t="s">
        <v>184</v>
      </c>
      <c r="D10" s="166" t="s">
        <v>177</v>
      </c>
      <c r="E10" s="167">
        <v>1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47840</v>
      </c>
      <c r="K10" s="147">
        <f t="shared" si="2"/>
        <v>47840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</v>
      </c>
      <c r="V10" s="147">
        <f t="shared" si="6"/>
        <v>0</v>
      </c>
      <c r="W10" s="147"/>
      <c r="X10" s="147" t="s">
        <v>180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182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185</v>
      </c>
      <c r="C11" s="171" t="s">
        <v>186</v>
      </c>
      <c r="D11" s="166" t="s">
        <v>177</v>
      </c>
      <c r="E11" s="167">
        <v>1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27025</v>
      </c>
      <c r="K11" s="147">
        <f t="shared" si="2"/>
        <v>27025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</v>
      </c>
      <c r="V11" s="147">
        <f t="shared" si="6"/>
        <v>0</v>
      </c>
      <c r="W11" s="147"/>
      <c r="X11" s="147" t="s">
        <v>180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182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187</v>
      </c>
      <c r="C12" s="171" t="s">
        <v>188</v>
      </c>
      <c r="D12" s="166" t="s">
        <v>177</v>
      </c>
      <c r="E12" s="167">
        <v>1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45195</v>
      </c>
      <c r="K12" s="147">
        <f t="shared" si="2"/>
        <v>45195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</v>
      </c>
      <c r="V12" s="147">
        <f t="shared" si="6"/>
        <v>0</v>
      </c>
      <c r="W12" s="147"/>
      <c r="X12" s="147" t="s">
        <v>180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182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189</v>
      </c>
      <c r="C13" s="171" t="s">
        <v>190</v>
      </c>
      <c r="D13" s="166" t="s">
        <v>177</v>
      </c>
      <c r="E13" s="167">
        <v>1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32660</v>
      </c>
      <c r="K13" s="147">
        <f t="shared" si="2"/>
        <v>32660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180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182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191</v>
      </c>
      <c r="C14" s="171" t="s">
        <v>192</v>
      </c>
      <c r="D14" s="166" t="s">
        <v>177</v>
      </c>
      <c r="E14" s="167">
        <v>1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22770</v>
      </c>
      <c r="K14" s="147">
        <f t="shared" si="2"/>
        <v>22770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180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182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x14ac:dyDescent="0.25">
      <c r="A15" s="151" t="s">
        <v>173</v>
      </c>
      <c r="B15" s="152" t="s">
        <v>145</v>
      </c>
      <c r="C15" s="170" t="s">
        <v>29</v>
      </c>
      <c r="D15" s="153"/>
      <c r="E15" s="154"/>
      <c r="F15" s="155"/>
      <c r="G15" s="156">
        <f>SUMIF(AG16:AG20,"&lt;&gt;NOR",G16:G20)</f>
        <v>0</v>
      </c>
      <c r="H15" s="150"/>
      <c r="I15" s="150">
        <f>SUM(I16:I20)</f>
        <v>0</v>
      </c>
      <c r="J15" s="150"/>
      <c r="K15" s="150">
        <f>SUM(K16:K20)</f>
        <v>199870</v>
      </c>
      <c r="L15" s="150"/>
      <c r="M15" s="150">
        <f>SUM(M16:M20)</f>
        <v>0</v>
      </c>
      <c r="N15" s="149"/>
      <c r="O15" s="149">
        <f>SUM(O16:O20)</f>
        <v>0</v>
      </c>
      <c r="P15" s="149"/>
      <c r="Q15" s="149">
        <f>SUM(Q16:Q20)</f>
        <v>0</v>
      </c>
      <c r="R15" s="150"/>
      <c r="S15" s="150"/>
      <c r="T15" s="150"/>
      <c r="U15" s="150"/>
      <c r="V15" s="150">
        <f>SUM(V16:V20)</f>
        <v>0</v>
      </c>
      <c r="W15" s="150"/>
      <c r="X15" s="150"/>
      <c r="Y15" s="150"/>
      <c r="AG15" t="s">
        <v>174</v>
      </c>
    </row>
    <row r="16" spans="1:60" outlineLevel="1" x14ac:dyDescent="0.25">
      <c r="A16" s="164">
        <v>7</v>
      </c>
      <c r="B16" s="165" t="s">
        <v>193</v>
      </c>
      <c r="C16" s="171" t="s">
        <v>194</v>
      </c>
      <c r="D16" s="166" t="s">
        <v>177</v>
      </c>
      <c r="E16" s="167">
        <v>1</v>
      </c>
      <c r="F16" s="168">
        <v>0</v>
      </c>
      <c r="G16" s="169">
        <f>ROUND(E16*F16,2)</f>
        <v>0</v>
      </c>
      <c r="H16" s="148">
        <v>0</v>
      </c>
      <c r="I16" s="147">
        <f>ROUND(E16*H16,2)</f>
        <v>0</v>
      </c>
      <c r="J16" s="148">
        <v>15870</v>
      </c>
      <c r="K16" s="147">
        <f>ROUND(E16*J16,2)</f>
        <v>15870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</v>
      </c>
      <c r="V16" s="147">
        <f>ROUND(E16*U16,2)</f>
        <v>0</v>
      </c>
      <c r="W16" s="147"/>
      <c r="X16" s="147" t="s">
        <v>180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182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8</v>
      </c>
      <c r="B17" s="165" t="s">
        <v>195</v>
      </c>
      <c r="C17" s="171" t="s">
        <v>196</v>
      </c>
      <c r="D17" s="166" t="s">
        <v>177</v>
      </c>
      <c r="E17" s="167">
        <v>1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29440</v>
      </c>
      <c r="K17" s="147">
        <f>ROUND(E17*J17,2)</f>
        <v>29440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0</v>
      </c>
      <c r="V17" s="147">
        <f>ROUND(E17*U17,2)</f>
        <v>0</v>
      </c>
      <c r="W17" s="147"/>
      <c r="X17" s="147" t="s">
        <v>180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182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9</v>
      </c>
      <c r="B18" s="165" t="s">
        <v>197</v>
      </c>
      <c r="C18" s="171" t="s">
        <v>198</v>
      </c>
      <c r="D18" s="166" t="s">
        <v>177</v>
      </c>
      <c r="E18" s="167">
        <v>1</v>
      </c>
      <c r="F18" s="168">
        <v>0</v>
      </c>
      <c r="G18" s="169">
        <f>ROUND(E18*F18,2)</f>
        <v>0</v>
      </c>
      <c r="H18" s="148">
        <v>0</v>
      </c>
      <c r="I18" s="147">
        <f>ROUND(E18*H18,2)</f>
        <v>0</v>
      </c>
      <c r="J18" s="148">
        <v>44160</v>
      </c>
      <c r="K18" s="147">
        <f>ROUND(E18*J18,2)</f>
        <v>44160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0</v>
      </c>
      <c r="V18" s="147">
        <f>ROUND(E18*U18,2)</f>
        <v>0</v>
      </c>
      <c r="W18" s="147"/>
      <c r="X18" s="147" t="s">
        <v>180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182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10</v>
      </c>
      <c r="B19" s="165" t="s">
        <v>199</v>
      </c>
      <c r="C19" s="171" t="s">
        <v>200</v>
      </c>
      <c r="D19" s="166" t="s">
        <v>177</v>
      </c>
      <c r="E19" s="167">
        <v>1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91425</v>
      </c>
      <c r="K19" s="147">
        <f>ROUND(E19*J19,2)</f>
        <v>91425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0</v>
      </c>
      <c r="V19" s="147">
        <f>ROUND(E19*U19,2)</f>
        <v>0</v>
      </c>
      <c r="W19" s="147"/>
      <c r="X19" s="147" t="s">
        <v>180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182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64">
        <v>11</v>
      </c>
      <c r="B20" s="165" t="s">
        <v>201</v>
      </c>
      <c r="C20" s="171" t="s">
        <v>202</v>
      </c>
      <c r="D20" s="166" t="s">
        <v>177</v>
      </c>
      <c r="E20" s="167">
        <v>1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18975</v>
      </c>
      <c r="K20" s="147">
        <f>ROUND(E20*J20,2)</f>
        <v>18975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0</v>
      </c>
      <c r="V20" s="147">
        <f>ROUND(E20*U20,2)</f>
        <v>0</v>
      </c>
      <c r="W20" s="147"/>
      <c r="X20" s="147" t="s">
        <v>180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182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5">
      <c r="A21" s="151" t="s">
        <v>173</v>
      </c>
      <c r="B21" s="152" t="s">
        <v>146</v>
      </c>
      <c r="C21" s="170" t="s">
        <v>30</v>
      </c>
      <c r="D21" s="153"/>
      <c r="E21" s="154"/>
      <c r="F21" s="155"/>
      <c r="G21" s="156">
        <f>SUMIF(AG22:AG24,"&lt;&gt;NOR",G22:G24)</f>
        <v>0</v>
      </c>
      <c r="H21" s="150"/>
      <c r="I21" s="150">
        <f>SUM(I22:I24)</f>
        <v>0</v>
      </c>
      <c r="J21" s="150"/>
      <c r="K21" s="150">
        <f>SUM(K22:K24)</f>
        <v>26450</v>
      </c>
      <c r="L21" s="150"/>
      <c r="M21" s="150">
        <f>SUM(M22:M24)</f>
        <v>0</v>
      </c>
      <c r="N21" s="149"/>
      <c r="O21" s="149">
        <f>SUM(O22:O24)</f>
        <v>0</v>
      </c>
      <c r="P21" s="149"/>
      <c r="Q21" s="149">
        <f>SUM(Q22:Q24)</f>
        <v>0</v>
      </c>
      <c r="R21" s="150"/>
      <c r="S21" s="150"/>
      <c r="T21" s="150"/>
      <c r="U21" s="150"/>
      <c r="V21" s="150">
        <f>SUM(V22:V24)</f>
        <v>0</v>
      </c>
      <c r="W21" s="150"/>
      <c r="X21" s="150"/>
      <c r="Y21" s="150"/>
      <c r="AG21" t="s">
        <v>174</v>
      </c>
    </row>
    <row r="22" spans="1:60" outlineLevel="1" x14ac:dyDescent="0.25">
      <c r="A22" s="164">
        <v>12</v>
      </c>
      <c r="B22" s="165" t="s">
        <v>203</v>
      </c>
      <c r="C22" s="171" t="s">
        <v>204</v>
      </c>
      <c r="D22" s="166" t="s">
        <v>177</v>
      </c>
      <c r="E22" s="167">
        <v>1</v>
      </c>
      <c r="F22" s="168">
        <v>0</v>
      </c>
      <c r="G22" s="169">
        <f>ROUND(E22*F22,2)</f>
        <v>0</v>
      </c>
      <c r="H22" s="148">
        <v>0</v>
      </c>
      <c r="I22" s="147">
        <f>ROUND(E22*H22,2)</f>
        <v>0</v>
      </c>
      <c r="J22" s="148">
        <v>11500</v>
      </c>
      <c r="K22" s="147">
        <f>ROUND(E22*J22,2)</f>
        <v>11500</v>
      </c>
      <c r="L22" s="147">
        <v>21</v>
      </c>
      <c r="M22" s="147">
        <f>G22*(1+L22/100)</f>
        <v>0</v>
      </c>
      <c r="N22" s="146">
        <v>0</v>
      </c>
      <c r="O22" s="146">
        <f>ROUND(E22*N22,2)</f>
        <v>0</v>
      </c>
      <c r="P22" s="146">
        <v>0</v>
      </c>
      <c r="Q22" s="146">
        <f>ROUND(E22*P22,2)</f>
        <v>0</v>
      </c>
      <c r="R22" s="147"/>
      <c r="S22" s="147" t="s">
        <v>178</v>
      </c>
      <c r="T22" s="147" t="s">
        <v>179</v>
      </c>
      <c r="U22" s="147">
        <v>0</v>
      </c>
      <c r="V22" s="147">
        <f>ROUND(E22*U22,2)</f>
        <v>0</v>
      </c>
      <c r="W22" s="147"/>
      <c r="X22" s="147" t="s">
        <v>180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182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164">
        <v>13</v>
      </c>
      <c r="B23" s="165" t="s">
        <v>205</v>
      </c>
      <c r="C23" s="171" t="s">
        <v>206</v>
      </c>
      <c r="D23" s="166" t="s">
        <v>177</v>
      </c>
      <c r="E23" s="167">
        <v>1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9200</v>
      </c>
      <c r="K23" s="147">
        <f>ROUND(E23*J23,2)</f>
        <v>9200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0</v>
      </c>
      <c r="V23" s="147">
        <f>ROUND(E23*U23,2)</f>
        <v>0</v>
      </c>
      <c r="W23" s="147"/>
      <c r="X23" s="147" t="s">
        <v>180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182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5">
      <c r="A24" s="164">
        <v>14</v>
      </c>
      <c r="B24" s="165" t="s">
        <v>207</v>
      </c>
      <c r="C24" s="171" t="s">
        <v>208</v>
      </c>
      <c r="D24" s="166" t="s">
        <v>177</v>
      </c>
      <c r="E24" s="167">
        <v>1</v>
      </c>
      <c r="F24" s="168">
        <v>0</v>
      </c>
      <c r="G24" s="169">
        <f>ROUND(E24*F24,2)</f>
        <v>0</v>
      </c>
      <c r="H24" s="148">
        <v>0</v>
      </c>
      <c r="I24" s="147">
        <f>ROUND(E24*H24,2)</f>
        <v>0</v>
      </c>
      <c r="J24" s="148">
        <v>5750</v>
      </c>
      <c r="K24" s="147">
        <f>ROUND(E24*J24,2)</f>
        <v>5750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0</v>
      </c>
      <c r="V24" s="147">
        <f>ROUND(E24*U24,2)</f>
        <v>0</v>
      </c>
      <c r="W24" s="147"/>
      <c r="X24" s="147" t="s">
        <v>180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182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5">
      <c r="A25" s="151" t="s">
        <v>173</v>
      </c>
      <c r="B25" s="152" t="s">
        <v>145</v>
      </c>
      <c r="C25" s="170" t="s">
        <v>29</v>
      </c>
      <c r="D25" s="153"/>
      <c r="E25" s="154"/>
      <c r="F25" s="155"/>
      <c r="G25" s="156">
        <f>SUMIF(AG26:AG29,"&lt;&gt;NOR",G26:G29)</f>
        <v>0</v>
      </c>
      <c r="H25" s="150"/>
      <c r="I25" s="150">
        <f>SUM(I26:I29)</f>
        <v>0</v>
      </c>
      <c r="J25" s="150"/>
      <c r="K25" s="150">
        <f>SUM(K26:K29)</f>
        <v>347070</v>
      </c>
      <c r="L25" s="150"/>
      <c r="M25" s="150">
        <f>SUM(M26:M29)</f>
        <v>0</v>
      </c>
      <c r="N25" s="149"/>
      <c r="O25" s="149">
        <f>SUM(O26:O29)</f>
        <v>0</v>
      </c>
      <c r="P25" s="149"/>
      <c r="Q25" s="149">
        <f>SUM(Q26:Q29)</f>
        <v>0</v>
      </c>
      <c r="R25" s="150"/>
      <c r="S25" s="150"/>
      <c r="T25" s="150"/>
      <c r="U25" s="150"/>
      <c r="V25" s="150">
        <f>SUM(V26:V29)</f>
        <v>0</v>
      </c>
      <c r="W25" s="150"/>
      <c r="X25" s="150"/>
      <c r="Y25" s="150"/>
      <c r="AG25" t="s">
        <v>174</v>
      </c>
    </row>
    <row r="26" spans="1:60" outlineLevel="1" x14ac:dyDescent="0.25">
      <c r="A26" s="164">
        <v>15</v>
      </c>
      <c r="B26" s="165" t="s">
        <v>209</v>
      </c>
      <c r="C26" s="171" t="s">
        <v>210</v>
      </c>
      <c r="D26" s="166" t="s">
        <v>177</v>
      </c>
      <c r="E26" s="167">
        <v>1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55775</v>
      </c>
      <c r="K26" s="147">
        <f>ROUND(E26*J26,2)</f>
        <v>55775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180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182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16</v>
      </c>
      <c r="B27" s="165" t="s">
        <v>211</v>
      </c>
      <c r="C27" s="171" t="s">
        <v>212</v>
      </c>
      <c r="D27" s="166" t="s">
        <v>177</v>
      </c>
      <c r="E27" s="167">
        <v>1</v>
      </c>
      <c r="F27" s="168">
        <v>0</v>
      </c>
      <c r="G27" s="169">
        <f>ROUND(E27*F27,2)</f>
        <v>0</v>
      </c>
      <c r="H27" s="148">
        <v>0</v>
      </c>
      <c r="I27" s="147">
        <f>ROUND(E27*H27,2)</f>
        <v>0</v>
      </c>
      <c r="J27" s="148">
        <v>228275</v>
      </c>
      <c r="K27" s="147">
        <f>ROUND(E27*J27,2)</f>
        <v>228275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0</v>
      </c>
      <c r="V27" s="147">
        <f>ROUND(E27*U27,2)</f>
        <v>0</v>
      </c>
      <c r="W27" s="147"/>
      <c r="X27" s="147" t="s">
        <v>180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182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64">
        <v>17</v>
      </c>
      <c r="B28" s="165" t="s">
        <v>213</v>
      </c>
      <c r="C28" s="171" t="s">
        <v>214</v>
      </c>
      <c r="D28" s="166" t="s">
        <v>177</v>
      </c>
      <c r="E28" s="167">
        <v>1</v>
      </c>
      <c r="F28" s="168">
        <v>0</v>
      </c>
      <c r="G28" s="169">
        <f>ROUND(E28*F28,2)</f>
        <v>0</v>
      </c>
      <c r="H28" s="148">
        <v>0</v>
      </c>
      <c r="I28" s="147">
        <f>ROUND(E28*H28,2)</f>
        <v>0</v>
      </c>
      <c r="J28" s="148">
        <v>53245</v>
      </c>
      <c r="K28" s="147">
        <f>ROUND(E28*J28,2)</f>
        <v>53245</v>
      </c>
      <c r="L28" s="147">
        <v>21</v>
      </c>
      <c r="M28" s="147">
        <f>G28*(1+L28/100)</f>
        <v>0</v>
      </c>
      <c r="N28" s="146">
        <v>0</v>
      </c>
      <c r="O28" s="146">
        <f>ROUND(E28*N28,2)</f>
        <v>0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0</v>
      </c>
      <c r="V28" s="147">
        <f>ROUND(E28*U28,2)</f>
        <v>0</v>
      </c>
      <c r="W28" s="147"/>
      <c r="X28" s="147" t="s">
        <v>180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182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5">
      <c r="A29" s="158">
        <v>18</v>
      </c>
      <c r="B29" s="159" t="s">
        <v>215</v>
      </c>
      <c r="C29" s="172" t="s">
        <v>216</v>
      </c>
      <c r="D29" s="160" t="s">
        <v>177</v>
      </c>
      <c r="E29" s="161">
        <v>1</v>
      </c>
      <c r="F29" s="162">
        <v>0</v>
      </c>
      <c r="G29" s="163">
        <f>ROUND(E29*F29,2)</f>
        <v>0</v>
      </c>
      <c r="H29" s="148">
        <v>0</v>
      </c>
      <c r="I29" s="147">
        <f>ROUND(E29*H29,2)</f>
        <v>0</v>
      </c>
      <c r="J29" s="148">
        <v>9775</v>
      </c>
      <c r="K29" s="147">
        <f>ROUND(E29*J29,2)</f>
        <v>9775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</v>
      </c>
      <c r="V29" s="147">
        <f>ROUND(E29*U29,2)</f>
        <v>0</v>
      </c>
      <c r="W29" s="147"/>
      <c r="X29" s="147" t="s">
        <v>180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182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5">
      <c r="A30" s="3"/>
      <c r="B30" s="4"/>
      <c r="C30" s="17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159</v>
      </c>
    </row>
    <row r="31" spans="1:60" x14ac:dyDescent="0.25">
      <c r="A31" s="140"/>
      <c r="B31" s="141" t="s">
        <v>31</v>
      </c>
      <c r="C31" s="174"/>
      <c r="D31" s="142"/>
      <c r="E31" s="143"/>
      <c r="F31" s="143"/>
      <c r="G31" s="157">
        <f>G8+G15+G21+G25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217</v>
      </c>
    </row>
    <row r="32" spans="1:60" x14ac:dyDescent="0.25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3"/>
      <c r="B33" s="4"/>
      <c r="C33" s="17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68" t="s">
        <v>218</v>
      </c>
      <c r="B34" s="268"/>
      <c r="C34" s="26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49"/>
      <c r="B35" s="250"/>
      <c r="C35" s="251"/>
      <c r="D35" s="250"/>
      <c r="E35" s="250"/>
      <c r="F35" s="250"/>
      <c r="G35" s="25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219</v>
      </c>
    </row>
    <row r="36" spans="1:33" x14ac:dyDescent="0.25">
      <c r="A36" s="253"/>
      <c r="B36" s="254"/>
      <c r="C36" s="255"/>
      <c r="D36" s="254"/>
      <c r="E36" s="254"/>
      <c r="F36" s="254"/>
      <c r="G36" s="25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3"/>
      <c r="B40" s="4"/>
      <c r="C40" s="17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C41" s="175"/>
      <c r="D41" s="10"/>
      <c r="AG41" t="s">
        <v>220</v>
      </c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C87D-AB88-43BE-9B81-8487EB2CD8C7}">
  <sheetPr>
    <outlinePr summaryBelow="0"/>
  </sheetPr>
  <dimension ref="A1:BH4997"/>
  <sheetViews>
    <sheetView workbookViewId="0">
      <pane ySplit="7" topLeftCell="A25" activePane="bottomLeft" state="frozen"/>
      <selection sqref="A1:G1"/>
      <selection pane="bottomLeft" activeCell="F41" sqref="F41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48</v>
      </c>
      <c r="C4" s="265" t="s">
        <v>641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SUMIF(AG9:AG17,"&lt;&gt;NOR",G9:G17)</f>
        <v>0</v>
      </c>
      <c r="H8" s="150"/>
      <c r="I8" s="150">
        <f>SUM(I9:I17)</f>
        <v>0</v>
      </c>
      <c r="J8" s="150"/>
      <c r="K8" s="150">
        <f>SUM(K9:K17)</f>
        <v>323589.34999999998</v>
      </c>
      <c r="L8" s="150"/>
      <c r="M8" s="150">
        <f>SUM(M9:M17)</f>
        <v>0</v>
      </c>
      <c r="N8" s="149"/>
      <c r="O8" s="149">
        <f>SUM(O9:O17)</f>
        <v>0</v>
      </c>
      <c r="P8" s="149"/>
      <c r="Q8" s="149">
        <f>SUM(Q9:Q17)</f>
        <v>0</v>
      </c>
      <c r="R8" s="150"/>
      <c r="S8" s="150"/>
      <c r="T8" s="150"/>
      <c r="U8" s="150"/>
      <c r="V8" s="150">
        <f>SUM(V9:V17)</f>
        <v>146.33000000000001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221</v>
      </c>
      <c r="C9" s="171" t="s">
        <v>222</v>
      </c>
      <c r="D9" s="166" t="s">
        <v>223</v>
      </c>
      <c r="E9" s="167">
        <v>305.60000000000002</v>
      </c>
      <c r="F9" s="168">
        <v>0</v>
      </c>
      <c r="G9" s="169">
        <f t="shared" ref="G9:G17" si="0">ROUND(E9*F9,2)</f>
        <v>0</v>
      </c>
      <c r="H9" s="148">
        <v>0</v>
      </c>
      <c r="I9" s="147">
        <f t="shared" ref="I9:I17" si="1">ROUND(E9*H9,2)</f>
        <v>0</v>
      </c>
      <c r="J9" s="148">
        <v>70</v>
      </c>
      <c r="K9" s="147">
        <f t="shared" ref="K9:K17" si="2">ROUND(E9*J9,2)</f>
        <v>21392</v>
      </c>
      <c r="L9" s="147">
        <v>21</v>
      </c>
      <c r="M9" s="147">
        <f t="shared" ref="M9:M17" si="3">G9*(1+L9/100)</f>
        <v>0</v>
      </c>
      <c r="N9" s="146">
        <v>0</v>
      </c>
      <c r="O9" s="146">
        <f t="shared" ref="O9:O17" si="4">ROUND(E9*N9,2)</f>
        <v>0</v>
      </c>
      <c r="P9" s="146">
        <v>0</v>
      </c>
      <c r="Q9" s="146">
        <f t="shared" ref="Q9:Q17" si="5">ROUND(E9*P9,2)</f>
        <v>0</v>
      </c>
      <c r="R9" s="147"/>
      <c r="S9" s="147" t="s">
        <v>178</v>
      </c>
      <c r="T9" s="147" t="s">
        <v>179</v>
      </c>
      <c r="U9" s="147">
        <v>0.16</v>
      </c>
      <c r="V9" s="147">
        <f t="shared" ref="V9:V17" si="6">ROUND(E9*U9,2)</f>
        <v>48.9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30.6" outlineLevel="1" x14ac:dyDescent="0.25">
      <c r="A10" s="164">
        <v>2</v>
      </c>
      <c r="B10" s="165" t="s">
        <v>226</v>
      </c>
      <c r="C10" s="171" t="s">
        <v>227</v>
      </c>
      <c r="D10" s="166" t="s">
        <v>223</v>
      </c>
      <c r="E10" s="167">
        <v>305.60000000000002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81</v>
      </c>
      <c r="K10" s="147">
        <f t="shared" si="2"/>
        <v>24753.599999999999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0.11899999999999999</v>
      </c>
      <c r="V10" s="147">
        <f t="shared" si="6"/>
        <v>36.369999999999997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228</v>
      </c>
      <c r="C11" s="171" t="s">
        <v>229</v>
      </c>
      <c r="D11" s="166" t="s">
        <v>223</v>
      </c>
      <c r="E11" s="167">
        <v>30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125</v>
      </c>
      <c r="K11" s="147">
        <f t="shared" si="2"/>
        <v>3750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0.2</v>
      </c>
      <c r="V11" s="147">
        <f t="shared" si="6"/>
        <v>6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230</v>
      </c>
      <c r="C12" s="171" t="s">
        <v>231</v>
      </c>
      <c r="D12" s="166" t="s">
        <v>232</v>
      </c>
      <c r="E12" s="167">
        <v>120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106</v>
      </c>
      <c r="K12" s="147">
        <f t="shared" si="2"/>
        <v>12720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0.123</v>
      </c>
      <c r="V12" s="147">
        <f t="shared" si="6"/>
        <v>14.76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233</v>
      </c>
      <c r="C13" s="171" t="s">
        <v>234</v>
      </c>
      <c r="D13" s="166" t="s">
        <v>235</v>
      </c>
      <c r="E13" s="167">
        <v>75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231</v>
      </c>
      <c r="K13" s="147">
        <f t="shared" si="2"/>
        <v>17325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0.42199999999999999</v>
      </c>
      <c r="V13" s="147">
        <f t="shared" si="6"/>
        <v>31.65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236</v>
      </c>
      <c r="C14" s="171" t="s">
        <v>237</v>
      </c>
      <c r="D14" s="166" t="s">
        <v>235</v>
      </c>
      <c r="E14" s="167">
        <v>75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49</v>
      </c>
      <c r="K14" s="147">
        <f t="shared" si="2"/>
        <v>3675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8.7999999999999995E-2</v>
      </c>
      <c r="V14" s="147">
        <f t="shared" si="6"/>
        <v>6.6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238</v>
      </c>
      <c r="C15" s="171" t="s">
        <v>239</v>
      </c>
      <c r="D15" s="166" t="s">
        <v>235</v>
      </c>
      <c r="E15" s="167">
        <v>186.75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121</v>
      </c>
      <c r="K15" s="147">
        <f t="shared" si="2"/>
        <v>22596.75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2.0499999999999998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240</v>
      </c>
      <c r="C16" s="171" t="s">
        <v>241</v>
      </c>
      <c r="D16" s="166" t="s">
        <v>235</v>
      </c>
      <c r="E16" s="167">
        <v>3735</v>
      </c>
      <c r="F16" s="168">
        <v>0</v>
      </c>
      <c r="G16" s="169">
        <f t="shared" si="0"/>
        <v>0</v>
      </c>
      <c r="H16" s="148">
        <v>0</v>
      </c>
      <c r="I16" s="147">
        <f t="shared" si="1"/>
        <v>0</v>
      </c>
      <c r="J16" s="148">
        <v>24</v>
      </c>
      <c r="K16" s="147">
        <f t="shared" si="2"/>
        <v>89640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0.399999999999999" outlineLevel="1" x14ac:dyDescent="0.25">
      <c r="A17" s="164">
        <v>9</v>
      </c>
      <c r="B17" s="165" t="s">
        <v>242</v>
      </c>
      <c r="C17" s="171" t="s">
        <v>243</v>
      </c>
      <c r="D17" s="166" t="s">
        <v>235</v>
      </c>
      <c r="E17" s="167">
        <v>186.75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684</v>
      </c>
      <c r="K17" s="147">
        <f t="shared" si="2"/>
        <v>127737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5">
      <c r="A18" s="151" t="s">
        <v>173</v>
      </c>
      <c r="B18" s="152" t="s">
        <v>112</v>
      </c>
      <c r="C18" s="170" t="s">
        <v>113</v>
      </c>
      <c r="D18" s="153"/>
      <c r="E18" s="154"/>
      <c r="F18" s="155"/>
      <c r="G18" s="156">
        <f>SUMIF(AG19:AG19,"&lt;&gt;NOR",G19:G19)</f>
        <v>0</v>
      </c>
      <c r="H18" s="150"/>
      <c r="I18" s="150">
        <f>SUM(I19:I19)</f>
        <v>0</v>
      </c>
      <c r="J18" s="150"/>
      <c r="K18" s="150">
        <f>SUM(K19:K19)</f>
        <v>2444.8000000000002</v>
      </c>
      <c r="L18" s="150"/>
      <c r="M18" s="150">
        <f>SUM(M19:M19)</f>
        <v>0</v>
      </c>
      <c r="N18" s="149"/>
      <c r="O18" s="149">
        <f>SUM(O19:O19)</f>
        <v>0</v>
      </c>
      <c r="P18" s="149"/>
      <c r="Q18" s="149">
        <f>SUM(Q19:Q19)</f>
        <v>0</v>
      </c>
      <c r="R18" s="150"/>
      <c r="S18" s="150"/>
      <c r="T18" s="150"/>
      <c r="U18" s="150"/>
      <c r="V18" s="150">
        <f>SUM(V19:V19)</f>
        <v>1.53</v>
      </c>
      <c r="W18" s="150"/>
      <c r="X18" s="150"/>
      <c r="Y18" s="150"/>
      <c r="AG18" t="s">
        <v>174</v>
      </c>
    </row>
    <row r="19" spans="1:60" outlineLevel="1" x14ac:dyDescent="0.25">
      <c r="A19" s="164">
        <v>10</v>
      </c>
      <c r="B19" s="165" t="s">
        <v>244</v>
      </c>
      <c r="C19" s="171" t="s">
        <v>245</v>
      </c>
      <c r="D19" s="166" t="s">
        <v>223</v>
      </c>
      <c r="E19" s="167">
        <v>305.60000000000002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8</v>
      </c>
      <c r="K19" s="147">
        <f>ROUND(E19*J19,2)</f>
        <v>2444.8000000000002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5.0000000000000001E-3</v>
      </c>
      <c r="V19" s="147">
        <f>ROUND(E19*U19,2)</f>
        <v>1.53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5">
      <c r="A20" s="151" t="s">
        <v>173</v>
      </c>
      <c r="B20" s="152" t="s">
        <v>118</v>
      </c>
      <c r="C20" s="170" t="s">
        <v>119</v>
      </c>
      <c r="D20" s="153"/>
      <c r="E20" s="154"/>
      <c r="F20" s="155"/>
      <c r="G20" s="156">
        <f>SUMIF(AG21:AG30,"&lt;&gt;NOR",G21:G30)</f>
        <v>0</v>
      </c>
      <c r="H20" s="150"/>
      <c r="I20" s="150">
        <f>SUM(I21:I30)</f>
        <v>304330.57</v>
      </c>
      <c r="J20" s="150"/>
      <c r="K20" s="150">
        <f>SUM(K21:K30)</f>
        <v>128696.70999999999</v>
      </c>
      <c r="L20" s="150"/>
      <c r="M20" s="150">
        <f>SUM(M21:M30)</f>
        <v>0</v>
      </c>
      <c r="N20" s="149"/>
      <c r="O20" s="149">
        <f>SUM(O21:O30)</f>
        <v>296.23</v>
      </c>
      <c r="P20" s="149"/>
      <c r="Q20" s="149">
        <f>SUM(Q21:Q30)</f>
        <v>0</v>
      </c>
      <c r="R20" s="150"/>
      <c r="S20" s="150"/>
      <c r="T20" s="150"/>
      <c r="U20" s="150"/>
      <c r="V20" s="150">
        <f>SUM(V21:V30)</f>
        <v>352.24999999999994</v>
      </c>
      <c r="W20" s="150"/>
      <c r="X20" s="150"/>
      <c r="Y20" s="150"/>
      <c r="AG20" t="s">
        <v>174</v>
      </c>
    </row>
    <row r="21" spans="1:60" outlineLevel="1" x14ac:dyDescent="0.25">
      <c r="A21" s="158">
        <v>11</v>
      </c>
      <c r="B21" s="159" t="s">
        <v>246</v>
      </c>
      <c r="C21" s="172" t="s">
        <v>642</v>
      </c>
      <c r="D21" s="160" t="s">
        <v>223</v>
      </c>
      <c r="E21" s="161">
        <v>311.43</v>
      </c>
      <c r="F21" s="162">
        <v>0</v>
      </c>
      <c r="G21" s="163">
        <f>ROUND(E21*F21,2)</f>
        <v>0</v>
      </c>
      <c r="H21" s="148">
        <v>490</v>
      </c>
      <c r="I21" s="147">
        <f>ROUND(E21*H21,2)</f>
        <v>152600.70000000001</v>
      </c>
      <c r="J21" s="148">
        <v>0</v>
      </c>
      <c r="K21" s="147">
        <f>ROUND(E21*J21,2)</f>
        <v>0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247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5">
      <c r="A22" s="144"/>
      <c r="B22" s="145"/>
      <c r="C22" s="178" t="s">
        <v>250</v>
      </c>
      <c r="D22" s="176"/>
      <c r="E22" s="177"/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3" x14ac:dyDescent="0.25">
      <c r="A23" s="144"/>
      <c r="B23" s="145"/>
      <c r="C23" s="178" t="s">
        <v>252</v>
      </c>
      <c r="D23" s="176"/>
      <c r="E23" s="177">
        <v>311.43</v>
      </c>
      <c r="F23" s="147"/>
      <c r="G23" s="147"/>
      <c r="H23" s="147"/>
      <c r="I23" s="147"/>
      <c r="J23" s="147"/>
      <c r="K23" s="147"/>
      <c r="L23" s="147"/>
      <c r="M23" s="147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  <c r="Y23" s="147"/>
      <c r="Z23" s="137"/>
      <c r="AA23" s="137"/>
      <c r="AB23" s="137"/>
      <c r="AC23" s="137"/>
      <c r="AD23" s="137"/>
      <c r="AE23" s="137"/>
      <c r="AF23" s="137"/>
      <c r="AG23" s="137" t="s">
        <v>251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0.399999999999999" outlineLevel="1" x14ac:dyDescent="0.25">
      <c r="A24" s="164">
        <v>12</v>
      </c>
      <c r="B24" s="165" t="s">
        <v>253</v>
      </c>
      <c r="C24" s="171" t="s">
        <v>254</v>
      </c>
      <c r="D24" s="166" t="s">
        <v>223</v>
      </c>
      <c r="E24" s="167">
        <v>293.40800000000002</v>
      </c>
      <c r="F24" s="168">
        <v>0</v>
      </c>
      <c r="G24" s="169">
        <f>ROUND(E24*F24,2)</f>
        <v>0</v>
      </c>
      <c r="H24" s="148">
        <v>86.46</v>
      </c>
      <c r="I24" s="147">
        <f>ROUND(E24*H24,2)</f>
        <v>25368.06</v>
      </c>
      <c r="J24" s="148">
        <v>345.54</v>
      </c>
      <c r="K24" s="147">
        <f>ROUND(E24*J24,2)</f>
        <v>101384.2</v>
      </c>
      <c r="L24" s="147">
        <v>21</v>
      </c>
      <c r="M24" s="147">
        <f>G24*(1+L24/100)</f>
        <v>0</v>
      </c>
      <c r="N24" s="146">
        <v>0.1837</v>
      </c>
      <c r="O24" s="146">
        <f>ROUND(E24*N24,2)</f>
        <v>53.9</v>
      </c>
      <c r="P24" s="146">
        <v>0</v>
      </c>
      <c r="Q24" s="146">
        <f>ROUND(E24*P24,2)</f>
        <v>0</v>
      </c>
      <c r="R24" s="147"/>
      <c r="S24" s="147" t="s">
        <v>255</v>
      </c>
      <c r="T24" s="147" t="s">
        <v>179</v>
      </c>
      <c r="U24" s="147">
        <v>1.1060000000000001</v>
      </c>
      <c r="V24" s="147">
        <f>ROUND(E24*U24,2)</f>
        <v>324.51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256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0.399999999999999" outlineLevel="1" x14ac:dyDescent="0.25">
      <c r="A25" s="164">
        <v>13</v>
      </c>
      <c r="B25" s="165" t="s">
        <v>257</v>
      </c>
      <c r="C25" s="171" t="s">
        <v>258</v>
      </c>
      <c r="D25" s="166" t="s">
        <v>223</v>
      </c>
      <c r="E25" s="167">
        <v>12.236000000000001</v>
      </c>
      <c r="F25" s="168">
        <v>0</v>
      </c>
      <c r="G25" s="169">
        <f>ROUND(E25*F25,2)</f>
        <v>0</v>
      </c>
      <c r="H25" s="148">
        <v>41.75</v>
      </c>
      <c r="I25" s="147">
        <f>ROUND(E25*H25,2)</f>
        <v>510.85</v>
      </c>
      <c r="J25" s="148">
        <v>230.25</v>
      </c>
      <c r="K25" s="147">
        <f>ROUND(E25*J25,2)</f>
        <v>2817.34</v>
      </c>
      <c r="L25" s="147">
        <v>21</v>
      </c>
      <c r="M25" s="147">
        <f>G25*(1+L25/100)</f>
        <v>0</v>
      </c>
      <c r="N25" s="146">
        <v>8.4250000000000005E-2</v>
      </c>
      <c r="O25" s="146">
        <f>ROUND(E25*N25,2)</f>
        <v>1.03</v>
      </c>
      <c r="P25" s="146">
        <v>0</v>
      </c>
      <c r="Q25" s="146">
        <f>ROUND(E25*P25,2)</f>
        <v>0</v>
      </c>
      <c r="R25" s="147"/>
      <c r="S25" s="147" t="s">
        <v>255</v>
      </c>
      <c r="T25" s="147" t="s">
        <v>179</v>
      </c>
      <c r="U25" s="147">
        <v>0.72</v>
      </c>
      <c r="V25" s="147">
        <f>ROUND(E25*U25,2)</f>
        <v>8.81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256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58">
        <v>14</v>
      </c>
      <c r="B26" s="159" t="s">
        <v>259</v>
      </c>
      <c r="C26" s="172" t="s">
        <v>643</v>
      </c>
      <c r="D26" s="160" t="s">
        <v>223</v>
      </c>
      <c r="E26" s="161">
        <v>12.847799999999999</v>
      </c>
      <c r="F26" s="162">
        <v>0</v>
      </c>
      <c r="G26" s="163">
        <f>ROUND(E26*F26,2)</f>
        <v>0</v>
      </c>
      <c r="H26" s="148">
        <v>487</v>
      </c>
      <c r="I26" s="147">
        <f>ROUND(E26*H26,2)</f>
        <v>6256.88</v>
      </c>
      <c r="J26" s="148">
        <v>0</v>
      </c>
      <c r="K26" s="147">
        <f>ROUND(E26*J26,2)</f>
        <v>0</v>
      </c>
      <c r="L26" s="147">
        <v>21</v>
      </c>
      <c r="M26" s="147">
        <f>G26*(1+L26/100)</f>
        <v>0</v>
      </c>
      <c r="N26" s="146">
        <v>0.14000000000000001</v>
      </c>
      <c r="O26" s="146">
        <f>ROUND(E26*N26,2)</f>
        <v>1.8</v>
      </c>
      <c r="P26" s="146">
        <v>0</v>
      </c>
      <c r="Q26" s="146">
        <f>ROUND(E26*P26,2)</f>
        <v>0</v>
      </c>
      <c r="R26" s="147"/>
      <c r="S26" s="147" t="s">
        <v>247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248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260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2" x14ac:dyDescent="0.25">
      <c r="A27" s="144"/>
      <c r="B27" s="145"/>
      <c r="C27" s="178" t="s">
        <v>261</v>
      </c>
      <c r="D27" s="176"/>
      <c r="E27" s="177">
        <v>12.85</v>
      </c>
      <c r="F27" s="147"/>
      <c r="G27" s="147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37"/>
      <c r="AA27" s="137"/>
      <c r="AB27" s="137"/>
      <c r="AC27" s="137"/>
      <c r="AD27" s="137"/>
      <c r="AE27" s="137"/>
      <c r="AF27" s="137"/>
      <c r="AG27" s="137" t="s">
        <v>251</v>
      </c>
      <c r="AH27" s="137">
        <v>0</v>
      </c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58">
        <v>15</v>
      </c>
      <c r="B28" s="159" t="s">
        <v>262</v>
      </c>
      <c r="C28" s="172" t="s">
        <v>263</v>
      </c>
      <c r="D28" s="160" t="s">
        <v>223</v>
      </c>
      <c r="E28" s="161">
        <v>320.91149999999999</v>
      </c>
      <c r="F28" s="162">
        <v>0</v>
      </c>
      <c r="G28" s="163">
        <f>ROUND(E28*F28,2)</f>
        <v>0</v>
      </c>
      <c r="H28" s="148">
        <v>201.54</v>
      </c>
      <c r="I28" s="147">
        <f>ROUND(E28*H28,2)</f>
        <v>64676.5</v>
      </c>
      <c r="J28" s="148">
        <v>42.46</v>
      </c>
      <c r="K28" s="147">
        <f>ROUND(E28*J28,2)</f>
        <v>13625.9</v>
      </c>
      <c r="L28" s="147">
        <v>21</v>
      </c>
      <c r="M28" s="147">
        <f>G28*(1+L28/100)</f>
        <v>0</v>
      </c>
      <c r="N28" s="146">
        <v>0.36834</v>
      </c>
      <c r="O28" s="146">
        <f>ROUND(E28*N28,2)</f>
        <v>118.2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3.3000000000000002E-2</v>
      </c>
      <c r="V28" s="147">
        <f>ROUND(E28*U28,2)</f>
        <v>10.59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225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5">
      <c r="A29" s="144"/>
      <c r="B29" s="145"/>
      <c r="C29" s="178" t="s">
        <v>264</v>
      </c>
      <c r="D29" s="176"/>
      <c r="E29" s="177">
        <v>320.91000000000003</v>
      </c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0.399999999999999" outlineLevel="1" x14ac:dyDescent="0.25">
      <c r="A30" s="164">
        <v>16</v>
      </c>
      <c r="B30" s="165" t="s">
        <v>265</v>
      </c>
      <c r="C30" s="171" t="s">
        <v>266</v>
      </c>
      <c r="D30" s="166" t="s">
        <v>223</v>
      </c>
      <c r="E30" s="167">
        <v>320.91149999999999</v>
      </c>
      <c r="F30" s="168">
        <v>0</v>
      </c>
      <c r="G30" s="169">
        <f>ROUND(E30*F30,2)</f>
        <v>0</v>
      </c>
      <c r="H30" s="148">
        <v>171.13</v>
      </c>
      <c r="I30" s="147">
        <f>ROUND(E30*H30,2)</f>
        <v>54917.58</v>
      </c>
      <c r="J30" s="148">
        <v>33.869999999999997</v>
      </c>
      <c r="K30" s="147">
        <f>ROUND(E30*J30,2)</f>
        <v>10869.27</v>
      </c>
      <c r="L30" s="147">
        <v>21</v>
      </c>
      <c r="M30" s="147">
        <f>G30*(1+L30/100)</f>
        <v>0</v>
      </c>
      <c r="N30" s="146">
        <v>0.378</v>
      </c>
      <c r="O30" s="146">
        <f>ROUND(E30*N30,2)</f>
        <v>121.3</v>
      </c>
      <c r="P30" s="146">
        <v>0</v>
      </c>
      <c r="Q30" s="146">
        <f>ROUND(E30*P30,2)</f>
        <v>0</v>
      </c>
      <c r="R30" s="147"/>
      <c r="S30" s="147" t="s">
        <v>178</v>
      </c>
      <c r="T30" s="147" t="s">
        <v>179</v>
      </c>
      <c r="U30" s="147">
        <v>2.5999999999999999E-2</v>
      </c>
      <c r="V30" s="147">
        <f>ROUND(E30*U30,2)</f>
        <v>8.34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225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5">
      <c r="A31" s="151" t="s">
        <v>173</v>
      </c>
      <c r="B31" s="152" t="s">
        <v>122</v>
      </c>
      <c r="C31" s="170" t="s">
        <v>123</v>
      </c>
      <c r="D31" s="153"/>
      <c r="E31" s="154"/>
      <c r="F31" s="155"/>
      <c r="G31" s="156">
        <f>SUMIF(AG32:AG33,"&lt;&gt;NOR",G32:G33)</f>
        <v>0</v>
      </c>
      <c r="H31" s="150"/>
      <c r="I31" s="150">
        <f>SUM(I32:I33)</f>
        <v>17046</v>
      </c>
      <c r="J31" s="150"/>
      <c r="K31" s="150">
        <f>SUM(K32:K33)</f>
        <v>5081.51</v>
      </c>
      <c r="L31" s="150"/>
      <c r="M31" s="150">
        <f>SUM(M32:M33)</f>
        <v>0</v>
      </c>
      <c r="N31" s="149"/>
      <c r="O31" s="149">
        <f>SUM(O32:O33)</f>
        <v>2.88</v>
      </c>
      <c r="P31" s="149"/>
      <c r="Q31" s="149">
        <f>SUM(Q32:Q33)</f>
        <v>0</v>
      </c>
      <c r="R31" s="150"/>
      <c r="S31" s="150"/>
      <c r="T31" s="150"/>
      <c r="U31" s="150"/>
      <c r="V31" s="150">
        <f>SUM(V32:V33)</f>
        <v>9.3800000000000008</v>
      </c>
      <c r="W31" s="150"/>
      <c r="X31" s="150"/>
      <c r="Y31" s="150"/>
      <c r="AG31" t="s">
        <v>174</v>
      </c>
    </row>
    <row r="32" spans="1:60" outlineLevel="1" x14ac:dyDescent="0.25">
      <c r="A32" s="164">
        <v>17</v>
      </c>
      <c r="B32" s="165" t="s">
        <v>270</v>
      </c>
      <c r="C32" s="171" t="s">
        <v>271</v>
      </c>
      <c r="D32" s="166" t="s">
        <v>269</v>
      </c>
      <c r="E32" s="167">
        <v>70</v>
      </c>
      <c r="F32" s="168">
        <v>0</v>
      </c>
      <c r="G32" s="169">
        <f>ROUND(E32*F32,2)</f>
        <v>0</v>
      </c>
      <c r="H32" s="148">
        <v>151</v>
      </c>
      <c r="I32" s="147">
        <f>ROUND(E32*H32,2)</f>
        <v>10570</v>
      </c>
      <c r="J32" s="148">
        <v>0</v>
      </c>
      <c r="K32" s="147">
        <f>ROUND(E32*J32,2)</f>
        <v>0</v>
      </c>
      <c r="L32" s="147">
        <v>21</v>
      </c>
      <c r="M32" s="147">
        <f>G32*(1+L32/100)</f>
        <v>0</v>
      </c>
      <c r="N32" s="146">
        <v>4.1099999999999998E-2</v>
      </c>
      <c r="O32" s="146">
        <f>ROUND(E32*N32,2)</f>
        <v>2.88</v>
      </c>
      <c r="P32" s="146">
        <v>0</v>
      </c>
      <c r="Q32" s="146">
        <f>ROUND(E32*P32,2)</f>
        <v>0</v>
      </c>
      <c r="R32" s="147" t="s">
        <v>272</v>
      </c>
      <c r="S32" s="147" t="s">
        <v>178</v>
      </c>
      <c r="T32" s="147" t="s">
        <v>179</v>
      </c>
      <c r="U32" s="147">
        <v>0</v>
      </c>
      <c r="V32" s="147">
        <f>ROUND(E32*U32,2)</f>
        <v>0</v>
      </c>
      <c r="W32" s="147"/>
      <c r="X32" s="147" t="s">
        <v>248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249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30.6" outlineLevel="1" x14ac:dyDescent="0.25">
      <c r="A33" s="164">
        <v>18</v>
      </c>
      <c r="B33" s="165" t="s">
        <v>273</v>
      </c>
      <c r="C33" s="171" t="s">
        <v>274</v>
      </c>
      <c r="D33" s="166" t="s">
        <v>232</v>
      </c>
      <c r="E33" s="167">
        <v>34.5</v>
      </c>
      <c r="F33" s="168">
        <v>0</v>
      </c>
      <c r="G33" s="169">
        <f>ROUND(E33*F33,2)</f>
        <v>0</v>
      </c>
      <c r="H33" s="148">
        <v>187.71</v>
      </c>
      <c r="I33" s="147">
        <f>ROUND(E33*H33,2)</f>
        <v>6476</v>
      </c>
      <c r="J33" s="148">
        <v>147.29</v>
      </c>
      <c r="K33" s="147">
        <f>ROUND(E33*J33,2)</f>
        <v>5081.51</v>
      </c>
      <c r="L33" s="147">
        <v>21</v>
      </c>
      <c r="M33" s="147">
        <f>G33*(1+L33/100)</f>
        <v>0</v>
      </c>
      <c r="N33" s="146">
        <v>0</v>
      </c>
      <c r="O33" s="146">
        <f>ROUND(E33*N33,2)</f>
        <v>0</v>
      </c>
      <c r="P33" s="146">
        <v>0</v>
      </c>
      <c r="Q33" s="146">
        <f>ROUND(E33*P33,2)</f>
        <v>0</v>
      </c>
      <c r="R33" s="147"/>
      <c r="S33" s="147" t="s">
        <v>178</v>
      </c>
      <c r="T33" s="147" t="s">
        <v>179</v>
      </c>
      <c r="U33" s="147">
        <v>0.27200000000000002</v>
      </c>
      <c r="V33" s="147">
        <f>ROUND(E33*U33,2)</f>
        <v>9.3800000000000008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225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5">
      <c r="A34" s="151" t="s">
        <v>173</v>
      </c>
      <c r="B34" s="152" t="s">
        <v>128</v>
      </c>
      <c r="C34" s="170" t="s">
        <v>129</v>
      </c>
      <c r="D34" s="153"/>
      <c r="E34" s="154"/>
      <c r="F34" s="155"/>
      <c r="G34" s="156">
        <f>SUMIF(AG35:AG35,"&lt;&gt;NOR",G35:G35)</f>
        <v>0</v>
      </c>
      <c r="H34" s="150"/>
      <c r="I34" s="150">
        <f>SUM(I35:I35)</f>
        <v>0</v>
      </c>
      <c r="J34" s="150"/>
      <c r="K34" s="150">
        <f>SUM(K35:K35)</f>
        <v>55733.69</v>
      </c>
      <c r="L34" s="150"/>
      <c r="M34" s="150">
        <f>SUM(M35:M35)</f>
        <v>0</v>
      </c>
      <c r="N34" s="149"/>
      <c r="O34" s="149">
        <f>SUM(O35:O35)</f>
        <v>0</v>
      </c>
      <c r="P34" s="149"/>
      <c r="Q34" s="149">
        <f>SUM(Q35:Q35)</f>
        <v>0</v>
      </c>
      <c r="R34" s="150"/>
      <c r="S34" s="150"/>
      <c r="T34" s="150"/>
      <c r="U34" s="150"/>
      <c r="V34" s="150">
        <f>SUM(V35:V35)</f>
        <v>85.58</v>
      </c>
      <c r="W34" s="150"/>
      <c r="X34" s="150"/>
      <c r="Y34" s="150"/>
      <c r="AG34" t="s">
        <v>174</v>
      </c>
    </row>
    <row r="35" spans="1:60" outlineLevel="1" x14ac:dyDescent="0.25">
      <c r="A35" s="164">
        <v>19</v>
      </c>
      <c r="B35" s="165" t="s">
        <v>275</v>
      </c>
      <c r="C35" s="171" t="s">
        <v>276</v>
      </c>
      <c r="D35" s="166" t="s">
        <v>277</v>
      </c>
      <c r="E35" s="167">
        <v>219.42395999999999</v>
      </c>
      <c r="F35" s="168">
        <v>0</v>
      </c>
      <c r="G35" s="169">
        <f>ROUND(E35*F35,2)</f>
        <v>0</v>
      </c>
      <c r="H35" s="148">
        <v>0</v>
      </c>
      <c r="I35" s="147">
        <f>ROUND(E35*H35,2)</f>
        <v>0</v>
      </c>
      <c r="J35" s="148">
        <v>254</v>
      </c>
      <c r="K35" s="147">
        <f>ROUND(E35*J35,2)</f>
        <v>55733.69</v>
      </c>
      <c r="L35" s="147">
        <v>21</v>
      </c>
      <c r="M35" s="147">
        <f>G35*(1+L35/100)</f>
        <v>0</v>
      </c>
      <c r="N35" s="146">
        <v>0</v>
      </c>
      <c r="O35" s="146">
        <f>ROUND(E35*N35,2)</f>
        <v>0</v>
      </c>
      <c r="P35" s="146">
        <v>0</v>
      </c>
      <c r="Q35" s="146">
        <f>ROUND(E35*P35,2)</f>
        <v>0</v>
      </c>
      <c r="R35" s="147"/>
      <c r="S35" s="147" t="s">
        <v>178</v>
      </c>
      <c r="T35" s="147" t="s">
        <v>179</v>
      </c>
      <c r="U35" s="147">
        <v>0.39</v>
      </c>
      <c r="V35" s="147">
        <f>ROUND(E35*U35,2)</f>
        <v>85.58</v>
      </c>
      <c r="W35" s="147"/>
      <c r="X35" s="147" t="s">
        <v>224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225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x14ac:dyDescent="0.25">
      <c r="A36" s="151" t="s">
        <v>173</v>
      </c>
      <c r="B36" s="152" t="s">
        <v>118</v>
      </c>
      <c r="C36" s="170" t="s">
        <v>119</v>
      </c>
      <c r="D36" s="153"/>
      <c r="E36" s="154"/>
      <c r="F36" s="155"/>
      <c r="G36" s="156">
        <f>SUMIF(AG37:AG38,"&lt;&gt;NOR",G37:Y38)</f>
        <v>0</v>
      </c>
      <c r="H36" s="150"/>
      <c r="I36" s="150">
        <f>SUM(I37:I37)</f>
        <v>5153.04</v>
      </c>
      <c r="J36" s="150"/>
      <c r="K36" s="150">
        <f>SUM(K37:K37)</f>
        <v>5692.96</v>
      </c>
      <c r="L36" s="150"/>
      <c r="M36" s="150">
        <f>SUM(M37:M37)</f>
        <v>0</v>
      </c>
      <c r="N36" s="149"/>
      <c r="O36" s="149">
        <f>SUM(O37:O37)</f>
        <v>0</v>
      </c>
      <c r="P36" s="149"/>
      <c r="Q36" s="149">
        <f>SUM(Q37:Q37)</f>
        <v>0</v>
      </c>
      <c r="R36" s="150"/>
      <c r="S36" s="150"/>
      <c r="T36" s="150"/>
      <c r="U36" s="150"/>
      <c r="V36" s="150">
        <f>SUM(V37:V37)</f>
        <v>10.91</v>
      </c>
      <c r="W36" s="150"/>
      <c r="X36" s="150"/>
      <c r="Y36" s="150"/>
      <c r="AG36" t="s">
        <v>174</v>
      </c>
    </row>
    <row r="37" spans="1:60" outlineLevel="1" x14ac:dyDescent="0.25">
      <c r="A37" s="158">
        <v>20</v>
      </c>
      <c r="B37" s="159" t="s">
        <v>662</v>
      </c>
      <c r="C37" s="172" t="s">
        <v>663</v>
      </c>
      <c r="D37" s="160" t="s">
        <v>232</v>
      </c>
      <c r="E37" s="161">
        <v>17</v>
      </c>
      <c r="F37" s="162">
        <v>0</v>
      </c>
      <c r="G37" s="163">
        <f>ROUND(E37*F37,2)</f>
        <v>0</v>
      </c>
      <c r="H37" s="148">
        <v>303.12</v>
      </c>
      <c r="I37" s="147">
        <f>ROUND(E37*H37,2)</f>
        <v>5153.04</v>
      </c>
      <c r="J37" s="148">
        <v>334.88</v>
      </c>
      <c r="K37" s="147">
        <f>ROUND(E37*J37,2)</f>
        <v>5692.96</v>
      </c>
      <c r="L37" s="147">
        <v>21</v>
      </c>
      <c r="M37" s="147">
        <f>G37*(1+L37/100)</f>
        <v>0</v>
      </c>
      <c r="N37" s="146">
        <v>0</v>
      </c>
      <c r="O37" s="146">
        <f>ROUND(E37*N37,2)</f>
        <v>0</v>
      </c>
      <c r="P37" s="146">
        <v>0</v>
      </c>
      <c r="Q37" s="146">
        <f>ROUND(E37*P37,2)</f>
        <v>0</v>
      </c>
      <c r="R37" s="147"/>
      <c r="S37" s="147" t="s">
        <v>178</v>
      </c>
      <c r="T37" s="147" t="s">
        <v>179</v>
      </c>
      <c r="U37" s="147">
        <v>0.64159999999999995</v>
      </c>
      <c r="V37" s="147">
        <f>ROUND(E37*U37,2)</f>
        <v>10.91</v>
      </c>
      <c r="W37" s="147"/>
      <c r="X37" s="147" t="s">
        <v>224</v>
      </c>
      <c r="Y37" s="147" t="s">
        <v>181</v>
      </c>
      <c r="Z37" s="137"/>
      <c r="AA37" s="137"/>
      <c r="AB37" s="137"/>
      <c r="AC37" s="137"/>
      <c r="AD37" s="137"/>
      <c r="AE37" s="137"/>
      <c r="AF37" s="137"/>
      <c r="AG37" s="137" t="s">
        <v>225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5">
      <c r="A38" s="158">
        <v>21</v>
      </c>
      <c r="B38" s="159" t="s">
        <v>660</v>
      </c>
      <c r="C38" s="159" t="s">
        <v>661</v>
      </c>
      <c r="D38" s="194" t="s">
        <v>267</v>
      </c>
      <c r="E38" s="193">
        <v>34</v>
      </c>
      <c r="F38" s="162">
        <v>0</v>
      </c>
      <c r="G38" s="163">
        <f>ROUND(E38*F38,2)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159</v>
      </c>
    </row>
    <row r="39" spans="1:60" x14ac:dyDescent="0.25">
      <c r="A39" s="140"/>
      <c r="B39" s="141" t="s">
        <v>31</v>
      </c>
      <c r="C39" s="174"/>
      <c r="D39" s="142"/>
      <c r="E39" s="143"/>
      <c r="F39" s="143"/>
      <c r="G39" s="157">
        <f>G8+G18+G20+G31+G34+G36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217</v>
      </c>
    </row>
    <row r="40" spans="1:60" x14ac:dyDescent="0.25">
      <c r="A40" s="3"/>
      <c r="B40" s="4"/>
      <c r="C40" s="17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3"/>
      <c r="B41" s="4"/>
      <c r="C41" s="17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68" t="s">
        <v>218</v>
      </c>
      <c r="B42" s="268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49"/>
      <c r="B43" s="250"/>
      <c r="C43" s="251"/>
      <c r="D43" s="250"/>
      <c r="E43" s="250"/>
      <c r="F43" s="250"/>
      <c r="G43" s="25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G43" t="s">
        <v>219</v>
      </c>
    </row>
    <row r="44" spans="1:60" x14ac:dyDescent="0.25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53"/>
      <c r="B45" s="254"/>
      <c r="C45" s="255"/>
      <c r="D45" s="254"/>
      <c r="E45" s="254"/>
      <c r="F45" s="254"/>
      <c r="G45" s="25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3"/>
      <c r="B48" s="4"/>
      <c r="C48" s="1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5">
      <c r="C49" s="175"/>
      <c r="D49" s="10"/>
      <c r="AG49" t="s">
        <v>220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</sheetData>
  <mergeCells count="6">
    <mergeCell ref="A43:G47"/>
    <mergeCell ref="A1:G1"/>
    <mergeCell ref="C2:G2"/>
    <mergeCell ref="C3:G3"/>
    <mergeCell ref="C4:G4"/>
    <mergeCell ref="A42:C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A3D8-27C6-49E7-9ECB-F4BD341739E8}">
  <sheetPr>
    <tabColor rgb="FFFFFF00"/>
    <outlinePr summaryBelow="0"/>
  </sheetPr>
  <dimension ref="A1:BH5001"/>
  <sheetViews>
    <sheetView workbookViewId="0">
      <pane ySplit="7" topLeftCell="A33" activePane="bottomLeft" state="frozen"/>
      <selection pane="bottomLeft" activeCell="F50" sqref="F50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52</v>
      </c>
      <c r="C4" s="265" t="s">
        <v>644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SUMIF(AG9:AG22,"&lt;&gt;NOR",G9:G22)</f>
        <v>0</v>
      </c>
      <c r="H8" s="150"/>
      <c r="I8" s="150">
        <f>SUM(I9:I22)</f>
        <v>0</v>
      </c>
      <c r="J8" s="150"/>
      <c r="K8" s="150">
        <f>SUM(K9:K22)</f>
        <v>176870.75</v>
      </c>
      <c r="L8" s="150"/>
      <c r="M8" s="150">
        <f>SUM(M9:M22)</f>
        <v>0</v>
      </c>
      <c r="N8" s="149"/>
      <c r="O8" s="149">
        <f>SUM(O9:O22)</f>
        <v>0</v>
      </c>
      <c r="P8" s="149"/>
      <c r="Q8" s="149">
        <f>SUM(Q9:Q22)</f>
        <v>0</v>
      </c>
      <c r="R8" s="150"/>
      <c r="S8" s="150"/>
      <c r="T8" s="150"/>
      <c r="U8" s="150"/>
      <c r="V8" s="150">
        <f>SUM(V9:V22)</f>
        <v>141.55000000000001</v>
      </c>
      <c r="W8" s="150"/>
      <c r="X8" s="150"/>
      <c r="Y8" s="150"/>
      <c r="AG8" t="s">
        <v>174</v>
      </c>
    </row>
    <row r="9" spans="1:60" ht="20.399999999999999" outlineLevel="1" x14ac:dyDescent="0.25">
      <c r="A9" s="164">
        <v>1</v>
      </c>
      <c r="B9" s="165" t="s">
        <v>278</v>
      </c>
      <c r="C9" s="171" t="s">
        <v>279</v>
      </c>
      <c r="D9" s="166" t="s">
        <v>223</v>
      </c>
      <c r="E9" s="167">
        <v>154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147</v>
      </c>
      <c r="K9" s="147">
        <f>ROUND(E9*J9,2)</f>
        <v>22638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0.3135</v>
      </c>
      <c r="V9" s="147">
        <f>ROUND(E9*U9,2)</f>
        <v>48.28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30.6" outlineLevel="1" x14ac:dyDescent="0.25">
      <c r="A10" s="164">
        <v>2</v>
      </c>
      <c r="B10" s="165" t="s">
        <v>226</v>
      </c>
      <c r="C10" s="171" t="s">
        <v>227</v>
      </c>
      <c r="D10" s="166" t="s">
        <v>223</v>
      </c>
      <c r="E10" s="167">
        <v>154</v>
      </c>
      <c r="F10" s="168">
        <v>0</v>
      </c>
      <c r="G10" s="169">
        <f>ROUND(E10*F10,2)</f>
        <v>0</v>
      </c>
      <c r="H10" s="148">
        <v>0</v>
      </c>
      <c r="I10" s="147">
        <f>ROUND(E10*H10,2)</f>
        <v>0</v>
      </c>
      <c r="J10" s="148">
        <v>81</v>
      </c>
      <c r="K10" s="147">
        <f>ROUND(E10*J10,2)</f>
        <v>12474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0.11899999999999999</v>
      </c>
      <c r="V10" s="147">
        <f>ROUND(E10*U10,2)</f>
        <v>18.329999999999998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230</v>
      </c>
      <c r="C11" s="171" t="s">
        <v>231</v>
      </c>
      <c r="D11" s="166" t="s">
        <v>232</v>
      </c>
      <c r="E11" s="167">
        <v>50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106</v>
      </c>
      <c r="K11" s="147">
        <f>ROUND(E11*J11,2)</f>
        <v>5300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0.123</v>
      </c>
      <c r="V11" s="147">
        <f>ROUND(E11*U11,2)</f>
        <v>6.15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58">
        <v>4</v>
      </c>
      <c r="B12" s="159" t="s">
        <v>233</v>
      </c>
      <c r="C12" s="172" t="s">
        <v>234</v>
      </c>
      <c r="D12" s="160" t="s">
        <v>235</v>
      </c>
      <c r="E12" s="161">
        <v>78.75</v>
      </c>
      <c r="F12" s="162">
        <v>0</v>
      </c>
      <c r="G12" s="163">
        <f>ROUND(E12*F12,2)</f>
        <v>0</v>
      </c>
      <c r="H12" s="148">
        <v>0</v>
      </c>
      <c r="I12" s="147">
        <f>ROUND(E12*H12,2)</f>
        <v>0</v>
      </c>
      <c r="J12" s="148">
        <v>231</v>
      </c>
      <c r="K12" s="147">
        <f>ROUND(E12*J12,2)</f>
        <v>18191.25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0.42199999999999999</v>
      </c>
      <c r="V12" s="147">
        <f>ROUND(E12*U12,2)</f>
        <v>33.229999999999997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5">
      <c r="A13" s="144"/>
      <c r="B13" s="145"/>
      <c r="C13" s="270" t="s">
        <v>280</v>
      </c>
      <c r="D13" s="271"/>
      <c r="E13" s="271"/>
      <c r="F13" s="271"/>
      <c r="G13" s="271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281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2" x14ac:dyDescent="0.25">
      <c r="A14" s="144"/>
      <c r="B14" s="145"/>
      <c r="C14" s="178" t="s">
        <v>282</v>
      </c>
      <c r="D14" s="176"/>
      <c r="E14" s="177"/>
      <c r="F14" s="147"/>
      <c r="G14" s="147"/>
      <c r="H14" s="147"/>
      <c r="I14" s="147"/>
      <c r="J14" s="147"/>
      <c r="K14" s="147"/>
      <c r="L14" s="147"/>
      <c r="M14" s="147"/>
      <c r="N14" s="146"/>
      <c r="O14" s="146"/>
      <c r="P14" s="146"/>
      <c r="Q14" s="146"/>
      <c r="R14" s="147"/>
      <c r="S14" s="147"/>
      <c r="T14" s="147"/>
      <c r="U14" s="147"/>
      <c r="V14" s="147"/>
      <c r="W14" s="147"/>
      <c r="X14" s="147"/>
      <c r="Y14" s="147"/>
      <c r="Z14" s="137"/>
      <c r="AA14" s="137"/>
      <c r="AB14" s="137"/>
      <c r="AC14" s="137"/>
      <c r="AD14" s="137"/>
      <c r="AE14" s="137"/>
      <c r="AF14" s="137"/>
      <c r="AG14" s="137" t="s">
        <v>251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3" x14ac:dyDescent="0.25">
      <c r="A15" s="144"/>
      <c r="B15" s="145"/>
      <c r="C15" s="178" t="s">
        <v>283</v>
      </c>
      <c r="D15" s="176"/>
      <c r="E15" s="177">
        <v>78.75</v>
      </c>
      <c r="F15" s="147"/>
      <c r="G15" s="147"/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0.399999999999999" outlineLevel="1" x14ac:dyDescent="0.25">
      <c r="A16" s="164">
        <v>5</v>
      </c>
      <c r="B16" s="165" t="s">
        <v>236</v>
      </c>
      <c r="C16" s="171" t="s">
        <v>284</v>
      </c>
      <c r="D16" s="166" t="s">
        <v>235</v>
      </c>
      <c r="E16" s="167">
        <v>78.75</v>
      </c>
      <c r="F16" s="168">
        <v>0</v>
      </c>
      <c r="G16" s="169">
        <f t="shared" ref="G16:G22" si="0">ROUND(E16*F16,2)</f>
        <v>0</v>
      </c>
      <c r="H16" s="148">
        <v>0</v>
      </c>
      <c r="I16" s="147">
        <f t="shared" ref="I16:I22" si="1">ROUND(E16*H16,2)</f>
        <v>0</v>
      </c>
      <c r="J16" s="148">
        <v>49</v>
      </c>
      <c r="K16" s="147">
        <f t="shared" ref="K16:K22" si="2">ROUND(E16*J16,2)</f>
        <v>3858.75</v>
      </c>
      <c r="L16" s="147">
        <v>21</v>
      </c>
      <c r="M16" s="147">
        <f t="shared" ref="M16:M22" si="3">G16*(1+L16/100)</f>
        <v>0</v>
      </c>
      <c r="N16" s="146">
        <v>0</v>
      </c>
      <c r="O16" s="146">
        <f t="shared" ref="O16:O22" si="4">ROUND(E16*N16,2)</f>
        <v>0</v>
      </c>
      <c r="P16" s="146">
        <v>0</v>
      </c>
      <c r="Q16" s="146">
        <f t="shared" ref="Q16:Q22" si="5">ROUND(E16*P16,2)</f>
        <v>0</v>
      </c>
      <c r="R16" s="147"/>
      <c r="S16" s="147" t="s">
        <v>178</v>
      </c>
      <c r="T16" s="147" t="s">
        <v>179</v>
      </c>
      <c r="U16" s="147">
        <v>8.7999999999999995E-2</v>
      </c>
      <c r="V16" s="147">
        <f t="shared" ref="V16:V22" si="6">ROUND(E16*U16,2)</f>
        <v>6.93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6</v>
      </c>
      <c r="B17" s="165" t="s">
        <v>285</v>
      </c>
      <c r="C17" s="171" t="s">
        <v>286</v>
      </c>
      <c r="D17" s="166" t="s">
        <v>235</v>
      </c>
      <c r="E17" s="167">
        <v>78.75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52</v>
      </c>
      <c r="K17" s="147">
        <f t="shared" si="2"/>
        <v>4095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7.3999999999999996E-2</v>
      </c>
      <c r="V17" s="147">
        <f t="shared" si="6"/>
        <v>5.83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7</v>
      </c>
      <c r="B18" s="165" t="s">
        <v>238</v>
      </c>
      <c r="C18" s="171" t="s">
        <v>239</v>
      </c>
      <c r="D18" s="166" t="s">
        <v>235</v>
      </c>
      <c r="E18" s="167">
        <v>78.75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121</v>
      </c>
      <c r="K18" s="147">
        <f t="shared" si="2"/>
        <v>9528.75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1.0999999999999999E-2</v>
      </c>
      <c r="V18" s="147">
        <f t="shared" si="6"/>
        <v>0.87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8</v>
      </c>
      <c r="B19" s="165" t="s">
        <v>240</v>
      </c>
      <c r="C19" s="171" t="s">
        <v>241</v>
      </c>
      <c r="D19" s="166" t="s">
        <v>235</v>
      </c>
      <c r="E19" s="167">
        <v>1575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24</v>
      </c>
      <c r="K19" s="147">
        <f t="shared" si="2"/>
        <v>37800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0</v>
      </c>
      <c r="V19" s="147">
        <f t="shared" si="6"/>
        <v>0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0.399999999999999" outlineLevel="1" x14ac:dyDescent="0.25">
      <c r="A20" s="164">
        <v>9</v>
      </c>
      <c r="B20" s="165" t="s">
        <v>242</v>
      </c>
      <c r="C20" s="171" t="s">
        <v>243</v>
      </c>
      <c r="D20" s="166" t="s">
        <v>235</v>
      </c>
      <c r="E20" s="167">
        <v>78.75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684</v>
      </c>
      <c r="K20" s="147">
        <f t="shared" si="2"/>
        <v>53865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0</v>
      </c>
      <c r="V20" s="147">
        <f t="shared" si="6"/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0.399999999999999" outlineLevel="1" x14ac:dyDescent="0.25">
      <c r="A21" s="164">
        <v>10</v>
      </c>
      <c r="B21" s="165" t="s">
        <v>287</v>
      </c>
      <c r="C21" s="171" t="s">
        <v>288</v>
      </c>
      <c r="D21" s="166" t="s">
        <v>235</v>
      </c>
      <c r="E21" s="167">
        <v>15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549</v>
      </c>
      <c r="K21" s="147">
        <f t="shared" si="2"/>
        <v>8235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178</v>
      </c>
      <c r="T21" s="147" t="s">
        <v>179</v>
      </c>
      <c r="U21" s="147">
        <v>1.32</v>
      </c>
      <c r="V21" s="147">
        <f t="shared" si="6"/>
        <v>19.8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64">
        <v>11</v>
      </c>
      <c r="B22" s="165" t="s">
        <v>289</v>
      </c>
      <c r="C22" s="171" t="s">
        <v>290</v>
      </c>
      <c r="D22" s="166" t="s">
        <v>223</v>
      </c>
      <c r="E22" s="167">
        <v>15</v>
      </c>
      <c r="F22" s="168">
        <v>0</v>
      </c>
      <c r="G22" s="169">
        <f t="shared" si="0"/>
        <v>0</v>
      </c>
      <c r="H22" s="148">
        <v>0</v>
      </c>
      <c r="I22" s="147">
        <f t="shared" si="1"/>
        <v>0</v>
      </c>
      <c r="J22" s="148">
        <v>59</v>
      </c>
      <c r="K22" s="147">
        <f t="shared" si="2"/>
        <v>885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/>
      <c r="S22" s="147" t="s">
        <v>178</v>
      </c>
      <c r="T22" s="147" t="s">
        <v>179</v>
      </c>
      <c r="U22" s="147">
        <v>0.14199999999999999</v>
      </c>
      <c r="V22" s="147">
        <f t="shared" si="6"/>
        <v>2.13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x14ac:dyDescent="0.25">
      <c r="A23" s="151" t="s">
        <v>173</v>
      </c>
      <c r="B23" s="152" t="s">
        <v>112</v>
      </c>
      <c r="C23" s="170" t="s">
        <v>113</v>
      </c>
      <c r="D23" s="153"/>
      <c r="E23" s="154"/>
      <c r="F23" s="155"/>
      <c r="G23" s="156">
        <f>SUMIF(AG24:AG24,"&lt;&gt;NOR",G24:G24)</f>
        <v>0</v>
      </c>
      <c r="H23" s="150"/>
      <c r="I23" s="150">
        <f>SUM(I24:I24)</f>
        <v>0</v>
      </c>
      <c r="J23" s="150"/>
      <c r="K23" s="150">
        <f>SUM(K24:K24)</f>
        <v>2576</v>
      </c>
      <c r="L23" s="150"/>
      <c r="M23" s="150">
        <f>SUM(M24:M24)</f>
        <v>0</v>
      </c>
      <c r="N23" s="149"/>
      <c r="O23" s="149">
        <f>SUM(O24:O24)</f>
        <v>0</v>
      </c>
      <c r="P23" s="149"/>
      <c r="Q23" s="149">
        <f>SUM(Q24:Q24)</f>
        <v>0</v>
      </c>
      <c r="R23" s="150"/>
      <c r="S23" s="150"/>
      <c r="T23" s="150"/>
      <c r="U23" s="150"/>
      <c r="V23" s="150">
        <f>SUM(V24:V24)</f>
        <v>1.61</v>
      </c>
      <c r="W23" s="150"/>
      <c r="X23" s="150"/>
      <c r="Y23" s="150"/>
      <c r="AG23" t="s">
        <v>174</v>
      </c>
    </row>
    <row r="24" spans="1:60" outlineLevel="1" x14ac:dyDescent="0.25">
      <c r="A24" s="164">
        <v>12</v>
      </c>
      <c r="B24" s="165" t="s">
        <v>244</v>
      </c>
      <c r="C24" s="171" t="s">
        <v>245</v>
      </c>
      <c r="D24" s="166" t="s">
        <v>223</v>
      </c>
      <c r="E24" s="167">
        <v>322</v>
      </c>
      <c r="F24" s="168">
        <v>0</v>
      </c>
      <c r="G24" s="169">
        <f>ROUND(E24*F24,2)</f>
        <v>0</v>
      </c>
      <c r="H24" s="148">
        <v>0</v>
      </c>
      <c r="I24" s="147">
        <f>ROUND(E24*H24,2)</f>
        <v>0</v>
      </c>
      <c r="J24" s="148">
        <v>8</v>
      </c>
      <c r="K24" s="147">
        <f>ROUND(E24*J24,2)</f>
        <v>2576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5.0000000000000001E-3</v>
      </c>
      <c r="V24" s="147">
        <f>ROUND(E24*U24,2)</f>
        <v>1.61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5">
      <c r="A25" s="151" t="s">
        <v>173</v>
      </c>
      <c r="B25" s="152" t="s">
        <v>118</v>
      </c>
      <c r="C25" s="170" t="s">
        <v>119</v>
      </c>
      <c r="D25" s="153"/>
      <c r="E25" s="154"/>
      <c r="F25" s="155"/>
      <c r="G25" s="156">
        <f>SUMIF(AG26:AG33,"&lt;&gt;NOR",G26:G33)</f>
        <v>0</v>
      </c>
      <c r="H25" s="150"/>
      <c r="I25" s="150">
        <f>SUM(I26:I33)</f>
        <v>216941.27000000002</v>
      </c>
      <c r="J25" s="150"/>
      <c r="K25" s="150">
        <f>SUM(K26:K33)</f>
        <v>87450.209999999992</v>
      </c>
      <c r="L25" s="150"/>
      <c r="M25" s="150">
        <f>SUM(M26:M33)</f>
        <v>0</v>
      </c>
      <c r="N25" s="149"/>
      <c r="O25" s="149">
        <f>SUM(O26:O33)</f>
        <v>184.68</v>
      </c>
      <c r="P25" s="149"/>
      <c r="Q25" s="149">
        <f>SUM(Q26:Q33)</f>
        <v>0</v>
      </c>
      <c r="R25" s="150"/>
      <c r="S25" s="150"/>
      <c r="T25" s="150"/>
      <c r="U25" s="150"/>
      <c r="V25" s="150">
        <f>SUM(V26:V33)</f>
        <v>144.63</v>
      </c>
      <c r="W25" s="150"/>
      <c r="X25" s="150"/>
      <c r="Y25" s="150"/>
      <c r="AG25" t="s">
        <v>174</v>
      </c>
    </row>
    <row r="26" spans="1:60" outlineLevel="1" x14ac:dyDescent="0.25">
      <c r="A26" s="164">
        <v>13</v>
      </c>
      <c r="B26" s="165" t="s">
        <v>291</v>
      </c>
      <c r="C26" s="171" t="s">
        <v>292</v>
      </c>
      <c r="D26" s="166" t="s">
        <v>223</v>
      </c>
      <c r="E26" s="167">
        <v>219.55699999999999</v>
      </c>
      <c r="F26" s="168">
        <v>0</v>
      </c>
      <c r="G26" s="169">
        <f>ROUND(E26*F26,2)</f>
        <v>0</v>
      </c>
      <c r="H26" s="148">
        <v>42.64</v>
      </c>
      <c r="I26" s="147">
        <f>ROUND(E26*H26,2)</f>
        <v>9361.91</v>
      </c>
      <c r="J26" s="148">
        <v>257.36</v>
      </c>
      <c r="K26" s="147">
        <f>ROUND(E26*J26,2)</f>
        <v>56505.19</v>
      </c>
      <c r="L26" s="147">
        <v>21</v>
      </c>
      <c r="M26" s="147">
        <f>G26*(1+L26/100)</f>
        <v>0</v>
      </c>
      <c r="N26" s="146">
        <v>7.3899999999999993E-2</v>
      </c>
      <c r="O26" s="146">
        <f>ROUND(E26*N26,2)</f>
        <v>16.23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0.45200000000000001</v>
      </c>
      <c r="V26" s="147">
        <f>ROUND(E26*U26,2)</f>
        <v>99.24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58">
        <v>14</v>
      </c>
      <c r="B27" s="159" t="s">
        <v>293</v>
      </c>
      <c r="C27" s="172" t="s">
        <v>294</v>
      </c>
      <c r="D27" s="160" t="s">
        <v>223</v>
      </c>
      <c r="E27" s="161">
        <v>230.53485000000001</v>
      </c>
      <c r="F27" s="162">
        <v>0</v>
      </c>
      <c r="G27" s="163">
        <f>ROUND(E27*F27,2)</f>
        <v>0</v>
      </c>
      <c r="H27" s="148">
        <v>487</v>
      </c>
      <c r="I27" s="147">
        <f>ROUND(E27*H27,2)</f>
        <v>112270.47</v>
      </c>
      <c r="J27" s="148">
        <v>0</v>
      </c>
      <c r="K27" s="147">
        <f>ROUND(E27*J27,2)</f>
        <v>0</v>
      </c>
      <c r="L27" s="147">
        <v>21</v>
      </c>
      <c r="M27" s="147">
        <f>G27*(1+L27/100)</f>
        <v>0</v>
      </c>
      <c r="N27" s="146">
        <v>0.12959999999999999</v>
      </c>
      <c r="O27" s="146">
        <f>ROUND(E27*N27,2)</f>
        <v>29.88</v>
      </c>
      <c r="P27" s="146">
        <v>0</v>
      </c>
      <c r="Q27" s="146">
        <f>ROUND(E27*P27,2)</f>
        <v>0</v>
      </c>
      <c r="R27" s="147" t="s">
        <v>272</v>
      </c>
      <c r="S27" s="147" t="s">
        <v>178</v>
      </c>
      <c r="T27" s="147" t="s">
        <v>179</v>
      </c>
      <c r="U27" s="147">
        <v>0</v>
      </c>
      <c r="V27" s="147">
        <f>ROUND(E27*U27,2)</f>
        <v>0</v>
      </c>
      <c r="W27" s="147"/>
      <c r="X27" s="147" t="s">
        <v>248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249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2" x14ac:dyDescent="0.25">
      <c r="A28" s="144"/>
      <c r="B28" s="145"/>
      <c r="C28" s="178" t="s">
        <v>295</v>
      </c>
      <c r="D28" s="176"/>
      <c r="E28" s="177">
        <v>230.53</v>
      </c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5">
      <c r="A29" s="164">
        <v>15</v>
      </c>
      <c r="B29" s="165" t="s">
        <v>296</v>
      </c>
      <c r="C29" s="171" t="s">
        <v>297</v>
      </c>
      <c r="D29" s="166" t="s">
        <v>223</v>
      </c>
      <c r="E29" s="167">
        <v>77.962000000000003</v>
      </c>
      <c r="F29" s="168">
        <v>0</v>
      </c>
      <c r="G29" s="169">
        <f>ROUND(E29*F29,2)</f>
        <v>0</v>
      </c>
      <c r="H29" s="148">
        <v>40.79</v>
      </c>
      <c r="I29" s="147">
        <f>ROUND(E29*H29,2)</f>
        <v>3180.07</v>
      </c>
      <c r="J29" s="148">
        <v>261.20999999999998</v>
      </c>
      <c r="K29" s="147">
        <f>ROUND(E29*J29,2)</f>
        <v>20364.45</v>
      </c>
      <c r="L29" s="147">
        <v>21</v>
      </c>
      <c r="M29" s="147">
        <f>G29*(1+L29/100)</f>
        <v>0</v>
      </c>
      <c r="N29" s="146">
        <v>7.3899999999999993E-2</v>
      </c>
      <c r="O29" s="146">
        <f>ROUND(E29*N29,2)</f>
        <v>5.76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0.47799999999999998</v>
      </c>
      <c r="V29" s="147">
        <f>ROUND(E29*U29,2)</f>
        <v>37.270000000000003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5">
      <c r="A30" s="158">
        <v>16</v>
      </c>
      <c r="B30" s="159" t="s">
        <v>298</v>
      </c>
      <c r="C30" s="172" t="s">
        <v>299</v>
      </c>
      <c r="D30" s="160" t="s">
        <v>223</v>
      </c>
      <c r="E30" s="161">
        <v>81.860100000000003</v>
      </c>
      <c r="F30" s="162">
        <v>0</v>
      </c>
      <c r="G30" s="163">
        <f>ROUND(E30*F30,2)</f>
        <v>0</v>
      </c>
      <c r="H30" s="148">
        <v>522</v>
      </c>
      <c r="I30" s="147">
        <f>ROUND(E30*H30,2)</f>
        <v>42730.97</v>
      </c>
      <c r="J30" s="148">
        <v>0</v>
      </c>
      <c r="K30" s="147">
        <f>ROUND(E30*J30,2)</f>
        <v>0</v>
      </c>
      <c r="L30" s="147">
        <v>21</v>
      </c>
      <c r="M30" s="147">
        <f>G30*(1+L30/100)</f>
        <v>0</v>
      </c>
      <c r="N30" s="146">
        <v>0.18</v>
      </c>
      <c r="O30" s="146">
        <f>ROUND(E30*N30,2)</f>
        <v>14.73</v>
      </c>
      <c r="P30" s="146">
        <v>0</v>
      </c>
      <c r="Q30" s="146">
        <f>ROUND(E30*P30,2)</f>
        <v>0</v>
      </c>
      <c r="R30" s="147"/>
      <c r="S30" s="147" t="s">
        <v>247</v>
      </c>
      <c r="T30" s="147" t="s">
        <v>179</v>
      </c>
      <c r="U30" s="147">
        <v>0</v>
      </c>
      <c r="V30" s="147">
        <f>ROUND(E30*U30,2)</f>
        <v>0</v>
      </c>
      <c r="W30" s="147"/>
      <c r="X30" s="147" t="s">
        <v>248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260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2" x14ac:dyDescent="0.25">
      <c r="A31" s="144"/>
      <c r="B31" s="145"/>
      <c r="C31" s="178" t="s">
        <v>300</v>
      </c>
      <c r="D31" s="176"/>
      <c r="E31" s="177">
        <v>81.86</v>
      </c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ht="20.399999999999999" outlineLevel="1" x14ac:dyDescent="0.25">
      <c r="A32" s="158">
        <v>17</v>
      </c>
      <c r="B32" s="159" t="s">
        <v>301</v>
      </c>
      <c r="C32" s="172" t="s">
        <v>302</v>
      </c>
      <c r="D32" s="160" t="s">
        <v>223</v>
      </c>
      <c r="E32" s="161">
        <v>312.38760000000002</v>
      </c>
      <c r="F32" s="162">
        <v>0</v>
      </c>
      <c r="G32" s="163">
        <f>ROUND(E32*F32,2)</f>
        <v>0</v>
      </c>
      <c r="H32" s="148">
        <v>158.13</v>
      </c>
      <c r="I32" s="147">
        <f>ROUND(E32*H32,2)</f>
        <v>49397.85</v>
      </c>
      <c r="J32" s="148">
        <v>33.869999999999997</v>
      </c>
      <c r="K32" s="147">
        <f>ROUND(E32*J32,2)</f>
        <v>10580.57</v>
      </c>
      <c r="L32" s="147">
        <v>21</v>
      </c>
      <c r="M32" s="147">
        <f>G32*(1+L32/100)</f>
        <v>0</v>
      </c>
      <c r="N32" s="146">
        <v>0.378</v>
      </c>
      <c r="O32" s="146">
        <f>ROUND(E32*N32,2)</f>
        <v>118.08</v>
      </c>
      <c r="P32" s="146">
        <v>0</v>
      </c>
      <c r="Q32" s="146">
        <f>ROUND(E32*P32,2)</f>
        <v>0</v>
      </c>
      <c r="R32" s="147"/>
      <c r="S32" s="147" t="s">
        <v>178</v>
      </c>
      <c r="T32" s="147" t="s">
        <v>179</v>
      </c>
      <c r="U32" s="147">
        <v>2.5999999999999999E-2</v>
      </c>
      <c r="V32" s="147">
        <f>ROUND(E32*U32,2)</f>
        <v>8.1199999999999992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225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2" x14ac:dyDescent="0.25">
      <c r="A33" s="144"/>
      <c r="B33" s="145"/>
      <c r="C33" s="178" t="s">
        <v>303</v>
      </c>
      <c r="D33" s="176"/>
      <c r="E33" s="177">
        <v>312.39</v>
      </c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5">
      <c r="A34" s="151" t="s">
        <v>173</v>
      </c>
      <c r="B34" s="152" t="s">
        <v>122</v>
      </c>
      <c r="C34" s="170" t="s">
        <v>123</v>
      </c>
      <c r="D34" s="153"/>
      <c r="E34" s="154"/>
      <c r="F34" s="155"/>
      <c r="G34" s="156">
        <f>SUMIF(AG35:AG45,"&lt;&gt;NOR",G35:G45)</f>
        <v>0</v>
      </c>
      <c r="H34" s="150"/>
      <c r="I34" s="150">
        <f>SUM(I35:I45)</f>
        <v>77186.09</v>
      </c>
      <c r="J34" s="150"/>
      <c r="K34" s="150">
        <f>SUM(K35:K45)</f>
        <v>30223.91</v>
      </c>
      <c r="L34" s="150"/>
      <c r="M34" s="150">
        <f>SUM(M35:M45)</f>
        <v>0</v>
      </c>
      <c r="N34" s="149"/>
      <c r="O34" s="149">
        <f>SUM(O35:O45)</f>
        <v>5.4</v>
      </c>
      <c r="P34" s="149"/>
      <c r="Q34" s="149">
        <f>SUM(Q35:Q45)</f>
        <v>0</v>
      </c>
      <c r="R34" s="150"/>
      <c r="S34" s="150"/>
      <c r="T34" s="150"/>
      <c r="U34" s="150"/>
      <c r="V34" s="150">
        <f>SUM(V35:V45)</f>
        <v>55.81</v>
      </c>
      <c r="W34" s="150"/>
      <c r="X34" s="150"/>
      <c r="Y34" s="150"/>
      <c r="AG34" t="s">
        <v>174</v>
      </c>
    </row>
    <row r="35" spans="1:60" outlineLevel="1" x14ac:dyDescent="0.25">
      <c r="A35" s="158">
        <v>18</v>
      </c>
      <c r="B35" s="159" t="s">
        <v>304</v>
      </c>
      <c r="C35" s="172" t="s">
        <v>305</v>
      </c>
      <c r="D35" s="160" t="s">
        <v>269</v>
      </c>
      <c r="E35" s="161">
        <v>100</v>
      </c>
      <c r="F35" s="162">
        <v>0</v>
      </c>
      <c r="G35" s="163">
        <f>ROUND(E35*F35,2)</f>
        <v>0</v>
      </c>
      <c r="H35" s="148">
        <v>173</v>
      </c>
      <c r="I35" s="147">
        <f>ROUND(E35*H35,2)</f>
        <v>17300</v>
      </c>
      <c r="J35" s="148">
        <v>0</v>
      </c>
      <c r="K35" s="147">
        <f>ROUND(E35*J35,2)</f>
        <v>0</v>
      </c>
      <c r="L35" s="147">
        <v>21</v>
      </c>
      <c r="M35" s="147">
        <f>G35*(1+L35/100)</f>
        <v>0</v>
      </c>
      <c r="N35" s="146">
        <v>0</v>
      </c>
      <c r="O35" s="146">
        <f>ROUND(E35*N35,2)</f>
        <v>0</v>
      </c>
      <c r="P35" s="146">
        <v>0</v>
      </c>
      <c r="Q35" s="146">
        <f>ROUND(E35*P35,2)</f>
        <v>0</v>
      </c>
      <c r="R35" s="147" t="s">
        <v>272</v>
      </c>
      <c r="S35" s="147" t="s">
        <v>178</v>
      </c>
      <c r="T35" s="147" t="s">
        <v>179</v>
      </c>
      <c r="U35" s="147">
        <v>0</v>
      </c>
      <c r="V35" s="147">
        <f>ROUND(E35*U35,2)</f>
        <v>0</v>
      </c>
      <c r="W35" s="147"/>
      <c r="X35" s="147" t="s">
        <v>248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249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2" x14ac:dyDescent="0.25">
      <c r="A36" s="144"/>
      <c r="B36" s="145"/>
      <c r="C36" s="270" t="s">
        <v>306</v>
      </c>
      <c r="D36" s="271"/>
      <c r="E36" s="271"/>
      <c r="F36" s="271"/>
      <c r="G36" s="271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 t="s">
        <v>281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3" x14ac:dyDescent="0.25">
      <c r="A37" s="144"/>
      <c r="B37" s="145"/>
      <c r="C37" s="272" t="s">
        <v>307</v>
      </c>
      <c r="D37" s="273"/>
      <c r="E37" s="273"/>
      <c r="F37" s="273"/>
      <c r="G37" s="273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281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2" x14ac:dyDescent="0.25">
      <c r="A38" s="144"/>
      <c r="B38" s="145"/>
      <c r="C38" s="178" t="s">
        <v>308</v>
      </c>
      <c r="D38" s="176"/>
      <c r="E38" s="177"/>
      <c r="F38" s="147"/>
      <c r="G38" s="147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37"/>
      <c r="AA38" s="137"/>
      <c r="AB38" s="137"/>
      <c r="AC38" s="137"/>
      <c r="AD38" s="137"/>
      <c r="AE38" s="137"/>
      <c r="AF38" s="137"/>
      <c r="AG38" s="137" t="s">
        <v>251</v>
      </c>
      <c r="AH38" s="137">
        <v>0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3" x14ac:dyDescent="0.25">
      <c r="A39" s="144"/>
      <c r="B39" s="145"/>
      <c r="C39" s="178" t="s">
        <v>309</v>
      </c>
      <c r="D39" s="176"/>
      <c r="E39" s="177">
        <v>100</v>
      </c>
      <c r="F39" s="147"/>
      <c r="G39" s="147"/>
      <c r="H39" s="147"/>
      <c r="I39" s="147"/>
      <c r="J39" s="147"/>
      <c r="K39" s="147"/>
      <c r="L39" s="147"/>
      <c r="M39" s="147"/>
      <c r="N39" s="146"/>
      <c r="O39" s="146"/>
      <c r="P39" s="146"/>
      <c r="Q39" s="146"/>
      <c r="R39" s="147"/>
      <c r="S39" s="147"/>
      <c r="T39" s="147"/>
      <c r="U39" s="147"/>
      <c r="V39" s="147"/>
      <c r="W39" s="147"/>
      <c r="X39" s="147"/>
      <c r="Y39" s="147"/>
      <c r="Z39" s="137"/>
      <c r="AA39" s="137"/>
      <c r="AB39" s="137"/>
      <c r="AC39" s="137"/>
      <c r="AD39" s="137"/>
      <c r="AE39" s="137"/>
      <c r="AF39" s="137"/>
      <c r="AG39" s="137" t="s">
        <v>251</v>
      </c>
      <c r="AH39" s="137">
        <v>0</v>
      </c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5">
      <c r="A40" s="164">
        <v>19</v>
      </c>
      <c r="B40" s="165" t="s">
        <v>270</v>
      </c>
      <c r="C40" s="171" t="s">
        <v>271</v>
      </c>
      <c r="D40" s="166" t="s">
        <v>269</v>
      </c>
      <c r="E40" s="167">
        <v>16</v>
      </c>
      <c r="F40" s="168">
        <v>0</v>
      </c>
      <c r="G40" s="169">
        <f>ROUND(E40*F40,2)</f>
        <v>0</v>
      </c>
      <c r="H40" s="148">
        <v>151</v>
      </c>
      <c r="I40" s="147">
        <f>ROUND(E40*H40,2)</f>
        <v>2416</v>
      </c>
      <c r="J40" s="148">
        <v>0</v>
      </c>
      <c r="K40" s="147">
        <f>ROUND(E40*J40,2)</f>
        <v>0</v>
      </c>
      <c r="L40" s="147">
        <v>21</v>
      </c>
      <c r="M40" s="147">
        <f>G40*(1+L40/100)</f>
        <v>0</v>
      </c>
      <c r="N40" s="146">
        <v>4.1099999999999998E-2</v>
      </c>
      <c r="O40" s="146">
        <f>ROUND(E40*N40,2)</f>
        <v>0.66</v>
      </c>
      <c r="P40" s="146">
        <v>0</v>
      </c>
      <c r="Q40" s="146">
        <f>ROUND(E40*P40,2)</f>
        <v>0</v>
      </c>
      <c r="R40" s="147" t="s">
        <v>272</v>
      </c>
      <c r="S40" s="147" t="s">
        <v>178</v>
      </c>
      <c r="T40" s="147" t="s">
        <v>179</v>
      </c>
      <c r="U40" s="147">
        <v>0</v>
      </c>
      <c r="V40" s="147">
        <f>ROUND(E40*U40,2)</f>
        <v>0</v>
      </c>
      <c r="W40" s="147"/>
      <c r="X40" s="147" t="s">
        <v>248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249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30.6" outlineLevel="1" x14ac:dyDescent="0.25">
      <c r="A41" s="158">
        <v>20</v>
      </c>
      <c r="B41" s="159" t="s">
        <v>273</v>
      </c>
      <c r="C41" s="172" t="s">
        <v>274</v>
      </c>
      <c r="D41" s="160" t="s">
        <v>232</v>
      </c>
      <c r="E41" s="161">
        <v>205.2</v>
      </c>
      <c r="F41" s="162">
        <v>0</v>
      </c>
      <c r="G41" s="163">
        <f>ROUND(E41*F41,2)</f>
        <v>0</v>
      </c>
      <c r="H41" s="148">
        <v>187.71</v>
      </c>
      <c r="I41" s="147">
        <f>ROUND(E41*H41,2)</f>
        <v>38518.089999999997</v>
      </c>
      <c r="J41" s="148">
        <v>147.29</v>
      </c>
      <c r="K41" s="147">
        <f>ROUND(E41*J41,2)</f>
        <v>30223.91</v>
      </c>
      <c r="L41" s="147">
        <v>21</v>
      </c>
      <c r="M41" s="147">
        <f>G41*(1+L41/100)</f>
        <v>0</v>
      </c>
      <c r="N41" s="146">
        <v>0</v>
      </c>
      <c r="O41" s="146">
        <f>ROUND(E41*N41,2)</f>
        <v>0</v>
      </c>
      <c r="P41" s="146">
        <v>0</v>
      </c>
      <c r="Q41" s="146">
        <f>ROUND(E41*P41,2)</f>
        <v>0</v>
      </c>
      <c r="R41" s="147"/>
      <c r="S41" s="147" t="s">
        <v>178</v>
      </c>
      <c r="T41" s="147" t="s">
        <v>179</v>
      </c>
      <c r="U41" s="147">
        <v>0.27200000000000002</v>
      </c>
      <c r="V41" s="147">
        <f>ROUND(E41*U41,2)</f>
        <v>55.81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225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2" x14ac:dyDescent="0.25">
      <c r="A42" s="144"/>
      <c r="B42" s="145"/>
      <c r="C42" s="178" t="s">
        <v>310</v>
      </c>
      <c r="D42" s="176"/>
      <c r="E42" s="177">
        <v>7.8</v>
      </c>
      <c r="F42" s="147"/>
      <c r="G42" s="147"/>
      <c r="H42" s="147"/>
      <c r="I42" s="147"/>
      <c r="J42" s="147"/>
      <c r="K42" s="147"/>
      <c r="L42" s="147"/>
      <c r="M42" s="147"/>
      <c r="N42" s="146"/>
      <c r="O42" s="146"/>
      <c r="P42" s="146"/>
      <c r="Q42" s="146"/>
      <c r="R42" s="147"/>
      <c r="S42" s="147"/>
      <c r="T42" s="147"/>
      <c r="U42" s="147"/>
      <c r="V42" s="147"/>
      <c r="W42" s="147"/>
      <c r="X42" s="147"/>
      <c r="Y42" s="147"/>
      <c r="Z42" s="137"/>
      <c r="AA42" s="137"/>
      <c r="AB42" s="137"/>
      <c r="AC42" s="137"/>
      <c r="AD42" s="137"/>
      <c r="AE42" s="137"/>
      <c r="AF42" s="137"/>
      <c r="AG42" s="137" t="s">
        <v>251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5">
      <c r="A43" s="144"/>
      <c r="B43" s="145"/>
      <c r="C43" s="178">
        <v>95</v>
      </c>
      <c r="D43" s="176"/>
      <c r="E43" s="177">
        <v>95</v>
      </c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3" x14ac:dyDescent="0.25">
      <c r="A44" s="144"/>
      <c r="B44" s="145"/>
      <c r="C44" s="178" t="s">
        <v>311</v>
      </c>
      <c r="D44" s="176"/>
      <c r="E44" s="177">
        <v>102.4</v>
      </c>
      <c r="F44" s="147"/>
      <c r="G44" s="147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37"/>
      <c r="AA44" s="137"/>
      <c r="AB44" s="137"/>
      <c r="AC44" s="137"/>
      <c r="AD44" s="137"/>
      <c r="AE44" s="137"/>
      <c r="AF44" s="137"/>
      <c r="AG44" s="137" t="s">
        <v>251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5">
      <c r="A45" s="164">
        <v>21</v>
      </c>
      <c r="B45" s="165" t="s">
        <v>312</v>
      </c>
      <c r="C45" s="171" t="s">
        <v>313</v>
      </c>
      <c r="D45" s="166" t="s">
        <v>269</v>
      </c>
      <c r="E45" s="167">
        <v>103</v>
      </c>
      <c r="F45" s="168">
        <v>0</v>
      </c>
      <c r="G45" s="169">
        <f>ROUND(E45*F45,2)</f>
        <v>0</v>
      </c>
      <c r="H45" s="148">
        <v>184</v>
      </c>
      <c r="I45" s="147">
        <f>ROUND(E45*H45,2)</f>
        <v>18952</v>
      </c>
      <c r="J45" s="148">
        <v>0</v>
      </c>
      <c r="K45" s="147">
        <f>ROUND(E45*J45,2)</f>
        <v>0</v>
      </c>
      <c r="L45" s="147">
        <v>21</v>
      </c>
      <c r="M45" s="147">
        <f>G45*(1+L45/100)</f>
        <v>0</v>
      </c>
      <c r="N45" s="146">
        <v>4.5999999999999999E-2</v>
      </c>
      <c r="O45" s="146">
        <f>ROUND(E45*N45,2)</f>
        <v>4.74</v>
      </c>
      <c r="P45" s="146">
        <v>0</v>
      </c>
      <c r="Q45" s="146">
        <f>ROUND(E45*P45,2)</f>
        <v>0</v>
      </c>
      <c r="R45" s="147"/>
      <c r="S45" s="147" t="s">
        <v>255</v>
      </c>
      <c r="T45" s="147" t="s">
        <v>179</v>
      </c>
      <c r="U45" s="147">
        <v>0</v>
      </c>
      <c r="V45" s="147">
        <f>ROUND(E45*U45,2)</f>
        <v>0</v>
      </c>
      <c r="W45" s="147"/>
      <c r="X45" s="147" t="s">
        <v>248</v>
      </c>
      <c r="Y45" s="147" t="s">
        <v>181</v>
      </c>
      <c r="Z45" s="137"/>
      <c r="AA45" s="137"/>
      <c r="AB45" s="137"/>
      <c r="AC45" s="137"/>
      <c r="AD45" s="137"/>
      <c r="AE45" s="137"/>
      <c r="AF45" s="137"/>
      <c r="AG45" s="137" t="s">
        <v>260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x14ac:dyDescent="0.25">
      <c r="A46" s="151" t="s">
        <v>173</v>
      </c>
      <c r="B46" s="152" t="s">
        <v>128</v>
      </c>
      <c r="C46" s="170" t="s">
        <v>129</v>
      </c>
      <c r="D46" s="153"/>
      <c r="E46" s="154"/>
      <c r="F46" s="155"/>
      <c r="G46" s="156">
        <f>SUMIF(AG47:AG47,"&lt;&gt;NOR",G47:G47)</f>
        <v>0</v>
      </c>
      <c r="H46" s="150"/>
      <c r="I46" s="150">
        <f>SUM(I47:I47)</f>
        <v>0</v>
      </c>
      <c r="J46" s="150"/>
      <c r="K46" s="150">
        <f>SUM(K47:K47)</f>
        <v>48659.69</v>
      </c>
      <c r="L46" s="150"/>
      <c r="M46" s="150">
        <f>SUM(M47:M47)</f>
        <v>0</v>
      </c>
      <c r="N46" s="149"/>
      <c r="O46" s="149">
        <f>SUM(O47:O47)</f>
        <v>0</v>
      </c>
      <c r="P46" s="149"/>
      <c r="Q46" s="149">
        <f>SUM(Q47:Q47)</f>
        <v>0</v>
      </c>
      <c r="R46" s="150"/>
      <c r="S46" s="150"/>
      <c r="T46" s="150"/>
      <c r="U46" s="150"/>
      <c r="V46" s="150">
        <f>SUM(V47:V47)</f>
        <v>74.13</v>
      </c>
      <c r="W46" s="150"/>
      <c r="X46" s="150"/>
      <c r="Y46" s="150"/>
      <c r="AG46" t="s">
        <v>174</v>
      </c>
    </row>
    <row r="47" spans="1:60" outlineLevel="1" x14ac:dyDescent="0.25">
      <c r="A47" s="158">
        <v>22</v>
      </c>
      <c r="B47" s="159" t="s">
        <v>275</v>
      </c>
      <c r="C47" s="172" t="s">
        <v>276</v>
      </c>
      <c r="D47" s="160" t="s">
        <v>277</v>
      </c>
      <c r="E47" s="161">
        <v>190.07689999999999</v>
      </c>
      <c r="F47" s="162">
        <v>0</v>
      </c>
      <c r="G47" s="163">
        <f>ROUND(E47*F47,2)</f>
        <v>0</v>
      </c>
      <c r="H47" s="148">
        <v>0</v>
      </c>
      <c r="I47" s="147">
        <f>ROUND(E47*H47,2)</f>
        <v>0</v>
      </c>
      <c r="J47" s="148">
        <v>256</v>
      </c>
      <c r="K47" s="147">
        <f>ROUND(E47*J47,2)</f>
        <v>48659.69</v>
      </c>
      <c r="L47" s="147">
        <v>21</v>
      </c>
      <c r="M47" s="147">
        <f>G47*(1+L47/100)</f>
        <v>0</v>
      </c>
      <c r="N47" s="146">
        <v>0</v>
      </c>
      <c r="O47" s="146">
        <f>ROUND(E47*N47,2)</f>
        <v>0</v>
      </c>
      <c r="P47" s="146">
        <v>0</v>
      </c>
      <c r="Q47" s="146">
        <f>ROUND(E47*P47,2)</f>
        <v>0</v>
      </c>
      <c r="R47" s="147"/>
      <c r="S47" s="147" t="s">
        <v>178</v>
      </c>
      <c r="T47" s="147" t="s">
        <v>179</v>
      </c>
      <c r="U47" s="147">
        <v>0.39</v>
      </c>
      <c r="V47" s="147">
        <f>ROUND(E47*U47,2)</f>
        <v>74.13</v>
      </c>
      <c r="W47" s="147"/>
      <c r="X47" s="147" t="s">
        <v>224</v>
      </c>
      <c r="Y47" s="147" t="s">
        <v>181</v>
      </c>
      <c r="Z47" s="137"/>
      <c r="AA47" s="137"/>
      <c r="AB47" s="137"/>
      <c r="AC47" s="137"/>
      <c r="AD47" s="137"/>
      <c r="AE47" s="137"/>
      <c r="AF47" s="137"/>
      <c r="AG47" s="137" t="s">
        <v>225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x14ac:dyDescent="0.25">
      <c r="A48" s="3"/>
      <c r="B48" s="4"/>
      <c r="C48" s="1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159</v>
      </c>
    </row>
    <row r="49" spans="1:33" x14ac:dyDescent="0.25">
      <c r="A49" s="140"/>
      <c r="B49" s="141" t="s">
        <v>31</v>
      </c>
      <c r="C49" s="174"/>
      <c r="D49" s="142"/>
      <c r="E49" s="143"/>
      <c r="F49" s="143"/>
      <c r="G49" s="157">
        <f>G8+G23+G25+G34+G46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217</v>
      </c>
    </row>
    <row r="50" spans="1:33" x14ac:dyDescent="0.25">
      <c r="A50" s="3"/>
      <c r="B50" s="4"/>
      <c r="C50" s="17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17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68" t="s">
        <v>218</v>
      </c>
      <c r="B52" s="268"/>
      <c r="C52" s="26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49"/>
      <c r="B53" s="250"/>
      <c r="C53" s="251"/>
      <c r="D53" s="250"/>
      <c r="E53" s="250"/>
      <c r="F53" s="250"/>
      <c r="G53" s="25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219</v>
      </c>
    </row>
    <row r="54" spans="1:33" x14ac:dyDescent="0.25">
      <c r="A54" s="253"/>
      <c r="B54" s="254"/>
      <c r="C54" s="255"/>
      <c r="D54" s="254"/>
      <c r="E54" s="254"/>
      <c r="F54" s="254"/>
      <c r="G54" s="25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53"/>
      <c r="B55" s="254"/>
      <c r="C55" s="255"/>
      <c r="D55" s="254"/>
      <c r="E55" s="254"/>
      <c r="F55" s="254"/>
      <c r="G55" s="25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53"/>
      <c r="B56" s="254"/>
      <c r="C56" s="255"/>
      <c r="D56" s="254"/>
      <c r="E56" s="254"/>
      <c r="F56" s="254"/>
      <c r="G56" s="25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57"/>
      <c r="B57" s="258"/>
      <c r="C57" s="259"/>
      <c r="D57" s="258"/>
      <c r="E57" s="258"/>
      <c r="F57" s="258"/>
      <c r="G57" s="26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3"/>
      <c r="B58" s="4"/>
      <c r="C58" s="1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C59" s="175"/>
      <c r="D59" s="10"/>
      <c r="AG59" t="s">
        <v>220</v>
      </c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9">
    <mergeCell ref="A53:G57"/>
    <mergeCell ref="C13:G13"/>
    <mergeCell ref="C36:G36"/>
    <mergeCell ref="C37:G3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7E2A-18DE-41AC-A688-90305193D39B}">
  <sheetPr>
    <outlinePr summaryBelow="0"/>
  </sheetPr>
  <dimension ref="A1:BH5000"/>
  <sheetViews>
    <sheetView workbookViewId="0">
      <pane ySplit="7" topLeftCell="A8" activePane="bottomLeft" state="frozen"/>
      <selection pane="bottomLeft" activeCell="F35" sqref="F35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54</v>
      </c>
      <c r="C4" s="265" t="s">
        <v>645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SUMIF(AG9:AG18,"&lt;&gt;NOR",G9:G18)</f>
        <v>0</v>
      </c>
      <c r="H8" s="150"/>
      <c r="I8" s="150">
        <f>SUM(I9:I18)</f>
        <v>0</v>
      </c>
      <c r="J8" s="150"/>
      <c r="K8" s="150">
        <f>SUM(K9:K18)</f>
        <v>30179.5</v>
      </c>
      <c r="L8" s="150"/>
      <c r="M8" s="150">
        <f>SUM(M9:M18)</f>
        <v>0</v>
      </c>
      <c r="N8" s="149"/>
      <c r="O8" s="149">
        <f>SUM(O9:O18)</f>
        <v>0</v>
      </c>
      <c r="P8" s="149"/>
      <c r="Q8" s="149">
        <f>SUM(Q9:Q18)</f>
        <v>0</v>
      </c>
      <c r="R8" s="150"/>
      <c r="S8" s="150"/>
      <c r="T8" s="150"/>
      <c r="U8" s="150"/>
      <c r="V8" s="150">
        <f>SUM(V9:V18)</f>
        <v>31.36</v>
      </c>
      <c r="W8" s="150"/>
      <c r="X8" s="150"/>
      <c r="Y8" s="150"/>
      <c r="AG8" t="s">
        <v>174</v>
      </c>
    </row>
    <row r="9" spans="1:60" ht="30.6" outlineLevel="1" x14ac:dyDescent="0.25">
      <c r="A9" s="164">
        <v>1</v>
      </c>
      <c r="B9" s="165" t="s">
        <v>226</v>
      </c>
      <c r="C9" s="171" t="s">
        <v>227</v>
      </c>
      <c r="D9" s="166" t="s">
        <v>223</v>
      </c>
      <c r="E9" s="167">
        <v>79</v>
      </c>
      <c r="F9" s="168">
        <v>0</v>
      </c>
      <c r="G9" s="169">
        <f t="shared" ref="G9:G15" si="0">ROUND(E9*F9,2)</f>
        <v>0</v>
      </c>
      <c r="H9" s="148">
        <v>0</v>
      </c>
      <c r="I9" s="147">
        <f t="shared" ref="I9:I15" si="1">ROUND(E9*H9,2)</f>
        <v>0</v>
      </c>
      <c r="J9" s="148">
        <v>81</v>
      </c>
      <c r="K9" s="147">
        <f t="shared" ref="K9:K15" si="2">ROUND(E9*J9,2)</f>
        <v>6399</v>
      </c>
      <c r="L9" s="147">
        <v>21</v>
      </c>
      <c r="M9" s="147">
        <f t="shared" ref="M9:M15" si="3">G9*(1+L9/100)</f>
        <v>0</v>
      </c>
      <c r="N9" s="146">
        <v>0</v>
      </c>
      <c r="O9" s="146">
        <f t="shared" ref="O9:O15" si="4">ROUND(E9*N9,2)</f>
        <v>0</v>
      </c>
      <c r="P9" s="146">
        <v>0</v>
      </c>
      <c r="Q9" s="146">
        <f t="shared" ref="Q9:Q15" si="5">ROUND(E9*P9,2)</f>
        <v>0</v>
      </c>
      <c r="R9" s="147"/>
      <c r="S9" s="147" t="s">
        <v>178</v>
      </c>
      <c r="T9" s="147" t="s">
        <v>179</v>
      </c>
      <c r="U9" s="147">
        <v>0.11899999999999999</v>
      </c>
      <c r="V9" s="147">
        <f t="shared" ref="V9:V15" si="6">ROUND(E9*U9,2)</f>
        <v>9.4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228</v>
      </c>
      <c r="C10" s="171" t="s">
        <v>229</v>
      </c>
      <c r="D10" s="166" t="s">
        <v>223</v>
      </c>
      <c r="E10" s="167">
        <v>79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125</v>
      </c>
      <c r="K10" s="147">
        <f t="shared" si="2"/>
        <v>9875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0.2</v>
      </c>
      <c r="V10" s="147">
        <f t="shared" si="6"/>
        <v>15.8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230</v>
      </c>
      <c r="C11" s="171" t="s">
        <v>231</v>
      </c>
      <c r="D11" s="166" t="s">
        <v>232</v>
      </c>
      <c r="E11" s="167">
        <v>17.5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106</v>
      </c>
      <c r="K11" s="147">
        <f t="shared" si="2"/>
        <v>1855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0.123</v>
      </c>
      <c r="V11" s="147">
        <f t="shared" si="6"/>
        <v>2.15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233</v>
      </c>
      <c r="C12" s="171" t="s">
        <v>234</v>
      </c>
      <c r="D12" s="166" t="s">
        <v>235</v>
      </c>
      <c r="E12" s="167">
        <v>7.7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231</v>
      </c>
      <c r="K12" s="147">
        <f t="shared" si="2"/>
        <v>1778.7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0.42199999999999999</v>
      </c>
      <c r="V12" s="147">
        <f t="shared" si="6"/>
        <v>3.25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ht="20.399999999999999" outlineLevel="1" x14ac:dyDescent="0.25">
      <c r="A13" s="164">
        <v>5</v>
      </c>
      <c r="B13" s="165" t="s">
        <v>236</v>
      </c>
      <c r="C13" s="171" t="s">
        <v>284</v>
      </c>
      <c r="D13" s="166" t="s">
        <v>235</v>
      </c>
      <c r="E13" s="167">
        <v>7.7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49</v>
      </c>
      <c r="K13" s="147">
        <f t="shared" si="2"/>
        <v>377.3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8.7999999999999995E-2</v>
      </c>
      <c r="V13" s="147">
        <f t="shared" si="6"/>
        <v>0.68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238</v>
      </c>
      <c r="C14" s="171" t="s">
        <v>239</v>
      </c>
      <c r="D14" s="166" t="s">
        <v>235</v>
      </c>
      <c r="E14" s="167">
        <v>7.7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121</v>
      </c>
      <c r="K14" s="147">
        <f t="shared" si="2"/>
        <v>931.7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1.0999999999999999E-2</v>
      </c>
      <c r="V14" s="147">
        <f t="shared" si="6"/>
        <v>0.08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58">
        <v>7</v>
      </c>
      <c r="B15" s="159" t="s">
        <v>240</v>
      </c>
      <c r="C15" s="172" t="s">
        <v>241</v>
      </c>
      <c r="D15" s="160" t="s">
        <v>235</v>
      </c>
      <c r="E15" s="161">
        <v>154</v>
      </c>
      <c r="F15" s="162">
        <v>0</v>
      </c>
      <c r="G15" s="163">
        <f t="shared" si="0"/>
        <v>0</v>
      </c>
      <c r="H15" s="148">
        <v>0</v>
      </c>
      <c r="I15" s="147">
        <f t="shared" si="1"/>
        <v>0</v>
      </c>
      <c r="J15" s="148">
        <v>24</v>
      </c>
      <c r="K15" s="147">
        <f t="shared" si="2"/>
        <v>3696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</v>
      </c>
      <c r="V15" s="147">
        <f t="shared" si="6"/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2" x14ac:dyDescent="0.25">
      <c r="A16" s="144"/>
      <c r="B16" s="145"/>
      <c r="C16" s="178" t="s">
        <v>314</v>
      </c>
      <c r="D16" s="176"/>
      <c r="E16" s="177"/>
      <c r="F16" s="147"/>
      <c r="G16" s="147"/>
      <c r="H16" s="147"/>
      <c r="I16" s="147"/>
      <c r="J16" s="147"/>
      <c r="K16" s="147"/>
      <c r="L16" s="147"/>
      <c r="M16" s="147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37"/>
      <c r="AA16" s="137"/>
      <c r="AB16" s="137"/>
      <c r="AC16" s="137"/>
      <c r="AD16" s="137"/>
      <c r="AE16" s="137"/>
      <c r="AF16" s="137"/>
      <c r="AG16" s="137" t="s">
        <v>251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3" x14ac:dyDescent="0.25">
      <c r="A17" s="144"/>
      <c r="B17" s="145"/>
      <c r="C17" s="178" t="s">
        <v>315</v>
      </c>
      <c r="D17" s="176"/>
      <c r="E17" s="177">
        <v>154</v>
      </c>
      <c r="F17" s="147"/>
      <c r="G17" s="147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20.399999999999999" outlineLevel="1" x14ac:dyDescent="0.25">
      <c r="A18" s="164">
        <v>8</v>
      </c>
      <c r="B18" s="165" t="s">
        <v>242</v>
      </c>
      <c r="C18" s="171" t="s">
        <v>243</v>
      </c>
      <c r="D18" s="166" t="s">
        <v>235</v>
      </c>
      <c r="E18" s="167">
        <v>7.7</v>
      </c>
      <c r="F18" s="168">
        <v>0</v>
      </c>
      <c r="G18" s="169">
        <f>ROUND(E18*F18,2)</f>
        <v>0</v>
      </c>
      <c r="H18" s="148">
        <v>0</v>
      </c>
      <c r="I18" s="147">
        <f>ROUND(E18*H18,2)</f>
        <v>0</v>
      </c>
      <c r="J18" s="148">
        <v>684</v>
      </c>
      <c r="K18" s="147">
        <f>ROUND(E18*J18,2)</f>
        <v>5266.8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0</v>
      </c>
      <c r="V18" s="147">
        <f>ROUND(E18*U18,2)</f>
        <v>0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5">
      <c r="A19" s="151" t="s">
        <v>173</v>
      </c>
      <c r="B19" s="152" t="s">
        <v>112</v>
      </c>
      <c r="C19" s="170" t="s">
        <v>113</v>
      </c>
      <c r="D19" s="153"/>
      <c r="E19" s="154"/>
      <c r="F19" s="155"/>
      <c r="G19" s="156">
        <f>SUMIF(AG20:AG20,"&lt;&gt;NOR",G20:G20)</f>
        <v>0</v>
      </c>
      <c r="H19" s="150"/>
      <c r="I19" s="150">
        <f>SUM(I20:I20)</f>
        <v>0</v>
      </c>
      <c r="J19" s="150"/>
      <c r="K19" s="150">
        <f>SUM(K20:K20)</f>
        <v>632</v>
      </c>
      <c r="L19" s="150"/>
      <c r="M19" s="150">
        <f>SUM(M20:M20)</f>
        <v>0</v>
      </c>
      <c r="N19" s="149"/>
      <c r="O19" s="149">
        <f>SUM(O20:O20)</f>
        <v>0</v>
      </c>
      <c r="P19" s="149"/>
      <c r="Q19" s="149">
        <f>SUM(Q20:Q20)</f>
        <v>0</v>
      </c>
      <c r="R19" s="150"/>
      <c r="S19" s="150"/>
      <c r="T19" s="150"/>
      <c r="U19" s="150"/>
      <c r="V19" s="150">
        <f>SUM(V20:V20)</f>
        <v>0.4</v>
      </c>
      <c r="W19" s="150"/>
      <c r="X19" s="150"/>
      <c r="Y19" s="150"/>
      <c r="AG19" t="s">
        <v>174</v>
      </c>
    </row>
    <row r="20" spans="1:60" outlineLevel="1" x14ac:dyDescent="0.25">
      <c r="A20" s="164">
        <v>9</v>
      </c>
      <c r="B20" s="165" t="s">
        <v>244</v>
      </c>
      <c r="C20" s="171" t="s">
        <v>245</v>
      </c>
      <c r="D20" s="166" t="s">
        <v>223</v>
      </c>
      <c r="E20" s="167">
        <v>79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8</v>
      </c>
      <c r="K20" s="147">
        <f>ROUND(E20*J20,2)</f>
        <v>632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5.0000000000000001E-3</v>
      </c>
      <c r="V20" s="147">
        <f>ROUND(E20*U20,2)</f>
        <v>0.4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5">
      <c r="A21" s="151" t="s">
        <v>173</v>
      </c>
      <c r="B21" s="152" t="s">
        <v>118</v>
      </c>
      <c r="C21" s="170" t="s">
        <v>119</v>
      </c>
      <c r="D21" s="153"/>
      <c r="E21" s="154"/>
      <c r="F21" s="155"/>
      <c r="G21" s="156">
        <f>SUMIF(AG22:AG29,"&lt;&gt;NOR",G22:G29)</f>
        <v>0</v>
      </c>
      <c r="H21" s="150"/>
      <c r="I21" s="150">
        <f>SUM(I22:I29)</f>
        <v>191903.31999999998</v>
      </c>
      <c r="J21" s="150"/>
      <c r="K21" s="150">
        <f>SUM(K22:K29)</f>
        <v>56238.44</v>
      </c>
      <c r="L21" s="150"/>
      <c r="M21" s="150">
        <f>SUM(M22:M29)</f>
        <v>0</v>
      </c>
      <c r="N21" s="149"/>
      <c r="O21" s="149">
        <f>SUM(O22:O29)</f>
        <v>486.96999999999997</v>
      </c>
      <c r="P21" s="149"/>
      <c r="Q21" s="149">
        <f>SUM(Q22:Q29)</f>
        <v>0</v>
      </c>
      <c r="R21" s="150"/>
      <c r="S21" s="150"/>
      <c r="T21" s="150"/>
      <c r="U21" s="150"/>
      <c r="V21" s="150">
        <f>SUM(V22:V29)</f>
        <v>103.25</v>
      </c>
      <c r="W21" s="150"/>
      <c r="X21" s="150"/>
      <c r="Y21" s="150"/>
      <c r="AG21" t="s">
        <v>174</v>
      </c>
    </row>
    <row r="22" spans="1:60" outlineLevel="1" x14ac:dyDescent="0.25">
      <c r="A22" s="164">
        <v>10</v>
      </c>
      <c r="B22" s="165" t="s">
        <v>316</v>
      </c>
      <c r="C22" s="171" t="s">
        <v>317</v>
      </c>
      <c r="D22" s="166" t="s">
        <v>223</v>
      </c>
      <c r="E22" s="167">
        <v>79</v>
      </c>
      <c r="F22" s="168">
        <v>0</v>
      </c>
      <c r="G22" s="169">
        <f t="shared" ref="G22:G28" si="7">ROUND(E22*F22,2)</f>
        <v>0</v>
      </c>
      <c r="H22" s="148">
        <v>35.39</v>
      </c>
      <c r="I22" s="147">
        <f t="shared" ref="I22:I28" si="8">ROUND(E22*H22,2)</f>
        <v>2795.81</v>
      </c>
      <c r="J22" s="148">
        <v>608.61</v>
      </c>
      <c r="K22" s="147">
        <f t="shared" ref="K22:K28" si="9">ROUND(E22*J22,2)</f>
        <v>48080.19</v>
      </c>
      <c r="L22" s="147">
        <v>21</v>
      </c>
      <c r="M22" s="147">
        <f t="shared" ref="M22:M28" si="10">G22*(1+L22/100)</f>
        <v>0</v>
      </c>
      <c r="N22" s="146">
        <v>0.11</v>
      </c>
      <c r="O22" s="146">
        <f t="shared" ref="O22:O28" si="11">ROUND(E22*N22,2)</f>
        <v>8.69</v>
      </c>
      <c r="P22" s="146">
        <v>0</v>
      </c>
      <c r="Q22" s="146">
        <f t="shared" ref="Q22:Q28" si="12">ROUND(E22*P22,2)</f>
        <v>0</v>
      </c>
      <c r="R22" s="147"/>
      <c r="S22" s="147" t="s">
        <v>178</v>
      </c>
      <c r="T22" s="147" t="s">
        <v>179</v>
      </c>
      <c r="U22" s="147">
        <v>1.1930000000000001</v>
      </c>
      <c r="V22" s="147">
        <f t="shared" ref="V22:V28" si="13">ROUND(E22*U22,2)</f>
        <v>94.25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164">
        <v>11</v>
      </c>
      <c r="B23" s="165" t="s">
        <v>262</v>
      </c>
      <c r="C23" s="171" t="s">
        <v>263</v>
      </c>
      <c r="D23" s="166" t="s">
        <v>223</v>
      </c>
      <c r="E23" s="167">
        <v>79</v>
      </c>
      <c r="F23" s="168">
        <v>0</v>
      </c>
      <c r="G23" s="169">
        <f t="shared" si="7"/>
        <v>0</v>
      </c>
      <c r="H23" s="148">
        <v>201.54</v>
      </c>
      <c r="I23" s="147">
        <f t="shared" si="8"/>
        <v>15921.66</v>
      </c>
      <c r="J23" s="148">
        <v>42.46</v>
      </c>
      <c r="K23" s="147">
        <f t="shared" si="9"/>
        <v>3354.34</v>
      </c>
      <c r="L23" s="147">
        <v>21</v>
      </c>
      <c r="M23" s="147">
        <f t="shared" si="10"/>
        <v>0</v>
      </c>
      <c r="N23" s="146">
        <v>0.36834</v>
      </c>
      <c r="O23" s="146">
        <f t="shared" si="11"/>
        <v>29.1</v>
      </c>
      <c r="P23" s="146">
        <v>0</v>
      </c>
      <c r="Q23" s="146">
        <f t="shared" si="12"/>
        <v>0</v>
      </c>
      <c r="R23" s="147"/>
      <c r="S23" s="147" t="s">
        <v>178</v>
      </c>
      <c r="T23" s="147" t="s">
        <v>179</v>
      </c>
      <c r="U23" s="147">
        <v>3.3000000000000002E-2</v>
      </c>
      <c r="V23" s="147">
        <f t="shared" si="13"/>
        <v>2.61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0.399999999999999" outlineLevel="1" x14ac:dyDescent="0.25">
      <c r="A24" s="164">
        <v>12</v>
      </c>
      <c r="B24" s="165" t="s">
        <v>265</v>
      </c>
      <c r="C24" s="171" t="s">
        <v>266</v>
      </c>
      <c r="D24" s="166" t="s">
        <v>223</v>
      </c>
      <c r="E24" s="167">
        <v>79</v>
      </c>
      <c r="F24" s="168">
        <v>0</v>
      </c>
      <c r="G24" s="169">
        <f t="shared" si="7"/>
        <v>0</v>
      </c>
      <c r="H24" s="148">
        <v>171.13</v>
      </c>
      <c r="I24" s="147">
        <f t="shared" si="8"/>
        <v>13519.27</v>
      </c>
      <c r="J24" s="148">
        <v>33.869999999999997</v>
      </c>
      <c r="K24" s="147">
        <f t="shared" si="9"/>
        <v>2675.73</v>
      </c>
      <c r="L24" s="147">
        <v>21</v>
      </c>
      <c r="M24" s="147">
        <f t="shared" si="10"/>
        <v>0</v>
      </c>
      <c r="N24" s="146">
        <v>0.378</v>
      </c>
      <c r="O24" s="146">
        <f t="shared" si="11"/>
        <v>29.86</v>
      </c>
      <c r="P24" s="146">
        <v>0</v>
      </c>
      <c r="Q24" s="146">
        <f t="shared" si="12"/>
        <v>0</v>
      </c>
      <c r="R24" s="147"/>
      <c r="S24" s="147" t="s">
        <v>178</v>
      </c>
      <c r="T24" s="147" t="s">
        <v>179</v>
      </c>
      <c r="U24" s="147">
        <v>2.5999999999999999E-2</v>
      </c>
      <c r="V24" s="147">
        <f t="shared" si="13"/>
        <v>2.0499999999999998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5">
      <c r="A25" s="164">
        <v>13</v>
      </c>
      <c r="B25" s="165" t="s">
        <v>318</v>
      </c>
      <c r="C25" s="171" t="s">
        <v>646</v>
      </c>
      <c r="D25" s="166" t="s">
        <v>267</v>
      </c>
      <c r="E25" s="167">
        <v>2030</v>
      </c>
      <c r="F25" s="168">
        <v>0</v>
      </c>
      <c r="G25" s="169">
        <f t="shared" si="7"/>
        <v>0</v>
      </c>
      <c r="H25" s="148">
        <v>58</v>
      </c>
      <c r="I25" s="147">
        <f t="shared" si="8"/>
        <v>117740</v>
      </c>
      <c r="J25" s="148">
        <v>0</v>
      </c>
      <c r="K25" s="147">
        <f t="shared" si="9"/>
        <v>0</v>
      </c>
      <c r="L25" s="147">
        <v>21</v>
      </c>
      <c r="M25" s="147">
        <f t="shared" si="10"/>
        <v>0</v>
      </c>
      <c r="N25" s="146">
        <v>0.2</v>
      </c>
      <c r="O25" s="146">
        <f t="shared" si="11"/>
        <v>406</v>
      </c>
      <c r="P25" s="146">
        <v>0</v>
      </c>
      <c r="Q25" s="146">
        <f t="shared" si="12"/>
        <v>0</v>
      </c>
      <c r="R25" s="147"/>
      <c r="S25" s="147" t="s">
        <v>247</v>
      </c>
      <c r="T25" s="147" t="s">
        <v>179</v>
      </c>
      <c r="U25" s="147">
        <v>0</v>
      </c>
      <c r="V25" s="147">
        <f t="shared" si="13"/>
        <v>0</v>
      </c>
      <c r="W25" s="147"/>
      <c r="X25" s="147" t="s">
        <v>248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249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64">
        <v>14</v>
      </c>
      <c r="B26" s="165" t="s">
        <v>319</v>
      </c>
      <c r="C26" s="171" t="s">
        <v>646</v>
      </c>
      <c r="D26" s="166" t="s">
        <v>223</v>
      </c>
      <c r="E26" s="167">
        <v>45</v>
      </c>
      <c r="F26" s="168">
        <v>0</v>
      </c>
      <c r="G26" s="169">
        <f t="shared" si="7"/>
        <v>0</v>
      </c>
      <c r="H26" s="148">
        <v>615</v>
      </c>
      <c r="I26" s="147">
        <f t="shared" si="8"/>
        <v>27675</v>
      </c>
      <c r="J26" s="148">
        <v>0</v>
      </c>
      <c r="K26" s="147">
        <f t="shared" si="9"/>
        <v>0</v>
      </c>
      <c r="L26" s="147">
        <v>21</v>
      </c>
      <c r="M26" s="147">
        <f t="shared" si="10"/>
        <v>0</v>
      </c>
      <c r="N26" s="146">
        <v>0.2</v>
      </c>
      <c r="O26" s="146">
        <f t="shared" si="11"/>
        <v>9</v>
      </c>
      <c r="P26" s="146">
        <v>0</v>
      </c>
      <c r="Q26" s="146">
        <f t="shared" si="12"/>
        <v>0</v>
      </c>
      <c r="R26" s="147"/>
      <c r="S26" s="147" t="s">
        <v>247</v>
      </c>
      <c r="T26" s="147" t="s">
        <v>179</v>
      </c>
      <c r="U26" s="147">
        <v>0</v>
      </c>
      <c r="V26" s="147">
        <f t="shared" si="13"/>
        <v>0</v>
      </c>
      <c r="W26" s="147"/>
      <c r="X26" s="147" t="s">
        <v>248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249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15</v>
      </c>
      <c r="B27" s="165" t="s">
        <v>320</v>
      </c>
      <c r="C27" s="171" t="s">
        <v>321</v>
      </c>
      <c r="D27" s="166" t="s">
        <v>269</v>
      </c>
      <c r="E27" s="167">
        <v>68</v>
      </c>
      <c r="F27" s="168">
        <v>0</v>
      </c>
      <c r="G27" s="169">
        <f t="shared" si="7"/>
        <v>0</v>
      </c>
      <c r="H27" s="148">
        <v>162</v>
      </c>
      <c r="I27" s="147">
        <f t="shared" si="8"/>
        <v>11016</v>
      </c>
      <c r="J27" s="148">
        <v>0</v>
      </c>
      <c r="K27" s="147">
        <f t="shared" si="9"/>
        <v>0</v>
      </c>
      <c r="L27" s="147">
        <v>21</v>
      </c>
      <c r="M27" s="147">
        <f t="shared" si="10"/>
        <v>0</v>
      </c>
      <c r="N27" s="146">
        <v>1.66E-2</v>
      </c>
      <c r="O27" s="146">
        <f t="shared" si="11"/>
        <v>1.1299999999999999</v>
      </c>
      <c r="P27" s="146">
        <v>0</v>
      </c>
      <c r="Q27" s="146">
        <f t="shared" si="12"/>
        <v>0</v>
      </c>
      <c r="R27" s="147"/>
      <c r="S27" s="147" t="s">
        <v>247</v>
      </c>
      <c r="T27" s="147" t="s">
        <v>179</v>
      </c>
      <c r="U27" s="147">
        <v>0</v>
      </c>
      <c r="V27" s="147">
        <f t="shared" si="13"/>
        <v>0</v>
      </c>
      <c r="W27" s="147"/>
      <c r="X27" s="147" t="s">
        <v>248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260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58">
        <v>16</v>
      </c>
      <c r="B28" s="159" t="s">
        <v>322</v>
      </c>
      <c r="C28" s="172" t="s">
        <v>323</v>
      </c>
      <c r="D28" s="160" t="s">
        <v>232</v>
      </c>
      <c r="E28" s="161">
        <v>17.5</v>
      </c>
      <c r="F28" s="162">
        <v>0</v>
      </c>
      <c r="G28" s="163">
        <f t="shared" si="7"/>
        <v>0</v>
      </c>
      <c r="H28" s="148">
        <v>184.89</v>
      </c>
      <c r="I28" s="147">
        <f t="shared" si="8"/>
        <v>3235.58</v>
      </c>
      <c r="J28" s="148">
        <v>121.61</v>
      </c>
      <c r="K28" s="147">
        <f t="shared" si="9"/>
        <v>2128.1799999999998</v>
      </c>
      <c r="L28" s="147">
        <v>21</v>
      </c>
      <c r="M28" s="147">
        <f t="shared" si="10"/>
        <v>0</v>
      </c>
      <c r="N28" s="146">
        <v>0.18207000000000001</v>
      </c>
      <c r="O28" s="146">
        <f t="shared" si="11"/>
        <v>3.19</v>
      </c>
      <c r="P28" s="146">
        <v>0</v>
      </c>
      <c r="Q28" s="146">
        <f t="shared" si="12"/>
        <v>0</v>
      </c>
      <c r="R28" s="147"/>
      <c r="S28" s="147" t="s">
        <v>178</v>
      </c>
      <c r="T28" s="147" t="s">
        <v>179</v>
      </c>
      <c r="U28" s="147">
        <v>0.248</v>
      </c>
      <c r="V28" s="147">
        <f t="shared" si="13"/>
        <v>4.34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5">
      <c r="A29" s="144"/>
      <c r="B29" s="145"/>
      <c r="C29" s="270" t="s">
        <v>324</v>
      </c>
      <c r="D29" s="271"/>
      <c r="E29" s="271"/>
      <c r="F29" s="271"/>
      <c r="G29" s="271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281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5">
      <c r="A30" s="151" t="s">
        <v>173</v>
      </c>
      <c r="B30" s="152" t="s">
        <v>128</v>
      </c>
      <c r="C30" s="170" t="s">
        <v>129</v>
      </c>
      <c r="D30" s="153"/>
      <c r="E30" s="154"/>
      <c r="F30" s="155"/>
      <c r="G30" s="156">
        <f>SUMIF(AG31:AG31,"&lt;&gt;NOR",G31:G31)</f>
        <v>0</v>
      </c>
      <c r="H30" s="150"/>
      <c r="I30" s="150">
        <f>SUM(I31:I31)</f>
        <v>0</v>
      </c>
      <c r="J30" s="150"/>
      <c r="K30" s="150">
        <f>SUM(K31:K31)</f>
        <v>124663.27</v>
      </c>
      <c r="L30" s="150"/>
      <c r="M30" s="150">
        <f>SUM(M31:M31)</f>
        <v>0</v>
      </c>
      <c r="N30" s="149"/>
      <c r="O30" s="149">
        <f>SUM(O31:O31)</f>
        <v>0</v>
      </c>
      <c r="P30" s="149"/>
      <c r="Q30" s="149">
        <f>SUM(Q31:Q31)</f>
        <v>0</v>
      </c>
      <c r="R30" s="150"/>
      <c r="S30" s="150"/>
      <c r="T30" s="150"/>
      <c r="U30" s="150"/>
      <c r="V30" s="150">
        <f>SUM(V31:V31)</f>
        <v>189.92</v>
      </c>
      <c r="W30" s="150"/>
      <c r="X30" s="150"/>
      <c r="Y30" s="150"/>
      <c r="AG30" t="s">
        <v>174</v>
      </c>
    </row>
    <row r="31" spans="1:60" outlineLevel="1" x14ac:dyDescent="0.25">
      <c r="A31" s="158">
        <v>17</v>
      </c>
      <c r="B31" s="159" t="s">
        <v>275</v>
      </c>
      <c r="C31" s="172" t="s">
        <v>276</v>
      </c>
      <c r="D31" s="160" t="s">
        <v>277</v>
      </c>
      <c r="E31" s="161">
        <v>486.96589</v>
      </c>
      <c r="F31" s="162">
        <v>0</v>
      </c>
      <c r="G31" s="163">
        <f>ROUND(E31*F31,2)</f>
        <v>0</v>
      </c>
      <c r="H31" s="148">
        <v>0</v>
      </c>
      <c r="I31" s="147">
        <f>ROUND(E31*H31,2)</f>
        <v>0</v>
      </c>
      <c r="J31" s="148">
        <v>256</v>
      </c>
      <c r="K31" s="147">
        <f>ROUND(E31*J31,2)</f>
        <v>124663.27</v>
      </c>
      <c r="L31" s="147">
        <v>21</v>
      </c>
      <c r="M31" s="147">
        <f>G31*(1+L31/100)</f>
        <v>0</v>
      </c>
      <c r="N31" s="146">
        <v>0</v>
      </c>
      <c r="O31" s="146">
        <f>ROUND(E31*N31,2)</f>
        <v>0</v>
      </c>
      <c r="P31" s="146">
        <v>0</v>
      </c>
      <c r="Q31" s="146">
        <f>ROUND(E31*P31,2)</f>
        <v>0</v>
      </c>
      <c r="R31" s="147"/>
      <c r="S31" s="147" t="s">
        <v>178</v>
      </c>
      <c r="T31" s="147" t="s">
        <v>179</v>
      </c>
      <c r="U31" s="147">
        <v>0.39</v>
      </c>
      <c r="V31" s="147">
        <f>ROUND(E31*U31,2)</f>
        <v>189.92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225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x14ac:dyDescent="0.25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15</v>
      </c>
      <c r="AF32">
        <v>21</v>
      </c>
      <c r="AG32" t="s">
        <v>159</v>
      </c>
    </row>
    <row r="33" spans="1:33" x14ac:dyDescent="0.25">
      <c r="A33" s="140"/>
      <c r="B33" s="141" t="s">
        <v>31</v>
      </c>
      <c r="C33" s="174"/>
      <c r="D33" s="142"/>
      <c r="E33" s="143"/>
      <c r="F33" s="143"/>
      <c r="G33" s="157">
        <f>G8+G19+G21+G30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217</v>
      </c>
    </row>
    <row r="34" spans="1:33" x14ac:dyDescent="0.25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3"/>
      <c r="B35" s="4"/>
      <c r="C35" s="17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8" t="s">
        <v>218</v>
      </c>
      <c r="B36" s="268"/>
      <c r="C36" s="26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49"/>
      <c r="B37" s="250"/>
      <c r="C37" s="251"/>
      <c r="D37" s="250"/>
      <c r="E37" s="250"/>
      <c r="F37" s="250"/>
      <c r="G37" s="25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219</v>
      </c>
    </row>
    <row r="38" spans="1:33" x14ac:dyDescent="0.25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53"/>
      <c r="B40" s="254"/>
      <c r="C40" s="255"/>
      <c r="D40" s="254"/>
      <c r="E40" s="254"/>
      <c r="F40" s="254"/>
      <c r="G40" s="25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3"/>
      <c r="B42" s="4"/>
      <c r="C42" s="17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C43" s="175"/>
      <c r="D43" s="10"/>
      <c r="AG43" t="s">
        <v>220</v>
      </c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37:G41"/>
    <mergeCell ref="C29:G29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81E9-F240-480B-873C-EFBFA0EC7DE4}">
  <sheetPr>
    <outlinePr summaryBelow="0"/>
  </sheetPr>
  <dimension ref="A1:BH5000"/>
  <sheetViews>
    <sheetView workbookViewId="0">
      <pane ySplit="7" topLeftCell="A8" activePane="bottomLeft" state="frozen"/>
      <selection pane="bottomLeft" activeCell="F21" sqref="F21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49</v>
      </c>
      <c r="C3" s="262" t="s">
        <v>50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56</v>
      </c>
      <c r="C4" s="265" t="s">
        <v>57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SUMIF(AG9:AG12,"&lt;&gt;NOR",G9:G12)</f>
        <v>0</v>
      </c>
      <c r="H8" s="150"/>
      <c r="I8" s="150">
        <f>SUM(I9:I12)</f>
        <v>0</v>
      </c>
      <c r="J8" s="150"/>
      <c r="K8" s="150">
        <f>SUM(K9:K12)</f>
        <v>246.24</v>
      </c>
      <c r="L8" s="150"/>
      <c r="M8" s="150">
        <f>SUM(M9:M12)</f>
        <v>0</v>
      </c>
      <c r="N8" s="149"/>
      <c r="O8" s="149">
        <f>SUM(O9:O12)</f>
        <v>0</v>
      </c>
      <c r="P8" s="149"/>
      <c r="Q8" s="149">
        <f>SUM(Q9:Q12)</f>
        <v>0</v>
      </c>
      <c r="R8" s="150"/>
      <c r="S8" s="150"/>
      <c r="T8" s="150"/>
      <c r="U8" s="150"/>
      <c r="V8" s="150">
        <f>SUM(V9:V12)</f>
        <v>0.32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325</v>
      </c>
      <c r="C9" s="171" t="s">
        <v>326</v>
      </c>
      <c r="D9" s="166" t="s">
        <v>235</v>
      </c>
      <c r="E9" s="167">
        <v>0.09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1451</v>
      </c>
      <c r="K9" s="147">
        <f>ROUND(E9*J9,2)</f>
        <v>130.59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3.5329999999999999</v>
      </c>
      <c r="V9" s="147">
        <f>ROUND(E9*U9,2)</f>
        <v>0.32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238</v>
      </c>
      <c r="C10" s="171" t="s">
        <v>239</v>
      </c>
      <c r="D10" s="166" t="s">
        <v>235</v>
      </c>
      <c r="E10" s="167">
        <v>0.09</v>
      </c>
      <c r="F10" s="168">
        <v>0</v>
      </c>
      <c r="G10" s="169">
        <f>ROUND(E10*F10,2)</f>
        <v>0</v>
      </c>
      <c r="H10" s="148">
        <v>0</v>
      </c>
      <c r="I10" s="147">
        <f>ROUND(E10*H10,2)</f>
        <v>0</v>
      </c>
      <c r="J10" s="148">
        <v>121</v>
      </c>
      <c r="K10" s="147">
        <f>ROUND(E10*J10,2)</f>
        <v>10.89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1.0999999999999999E-2</v>
      </c>
      <c r="V10" s="147">
        <f>ROUND(E10*U10,2)</f>
        <v>0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240</v>
      </c>
      <c r="C11" s="171" t="s">
        <v>241</v>
      </c>
      <c r="D11" s="166" t="s">
        <v>235</v>
      </c>
      <c r="E11" s="167">
        <v>1.8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24</v>
      </c>
      <c r="K11" s="147">
        <f>ROUND(E11*J11,2)</f>
        <v>43.2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</v>
      </c>
      <c r="V11" s="147">
        <f>ROUND(E11*U11,2)</f>
        <v>0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0.399999999999999" outlineLevel="1" x14ac:dyDescent="0.25">
      <c r="A12" s="164">
        <v>4</v>
      </c>
      <c r="B12" s="165" t="s">
        <v>242</v>
      </c>
      <c r="C12" s="171" t="s">
        <v>243</v>
      </c>
      <c r="D12" s="166" t="s">
        <v>235</v>
      </c>
      <c r="E12" s="167">
        <v>0.09</v>
      </c>
      <c r="F12" s="168">
        <v>0</v>
      </c>
      <c r="G12" s="169">
        <f>ROUND(E12*F12,2)</f>
        <v>0</v>
      </c>
      <c r="H12" s="148">
        <v>0</v>
      </c>
      <c r="I12" s="147">
        <f>ROUND(E12*H12,2)</f>
        <v>0</v>
      </c>
      <c r="J12" s="148">
        <v>684</v>
      </c>
      <c r="K12" s="147">
        <f>ROUND(E12*J12,2)</f>
        <v>61.56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0</v>
      </c>
      <c r="V12" s="147">
        <f>ROUND(E12*U12,2)</f>
        <v>0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5">
      <c r="A13" s="151" t="s">
        <v>173</v>
      </c>
      <c r="B13" s="152" t="s">
        <v>112</v>
      </c>
      <c r="C13" s="170" t="s">
        <v>113</v>
      </c>
      <c r="D13" s="153"/>
      <c r="E13" s="154"/>
      <c r="F13" s="155"/>
      <c r="G13" s="156">
        <f>SUMIF(AG14:AG15,"&lt;&gt;NOR",G14:G15)</f>
        <v>0</v>
      </c>
      <c r="H13" s="150"/>
      <c r="I13" s="150">
        <f>SUM(I14:I15)</f>
        <v>251.61</v>
      </c>
      <c r="J13" s="150"/>
      <c r="K13" s="150">
        <f>SUM(K14:K15)</f>
        <v>33.629999999999995</v>
      </c>
      <c r="L13" s="150"/>
      <c r="M13" s="150">
        <f>SUM(M14:M15)</f>
        <v>0</v>
      </c>
      <c r="N13" s="149"/>
      <c r="O13" s="149">
        <f>SUM(O14:O15)</f>
        <v>0</v>
      </c>
      <c r="P13" s="149"/>
      <c r="Q13" s="149">
        <f>SUM(Q14:Q15)</f>
        <v>0</v>
      </c>
      <c r="R13" s="150"/>
      <c r="S13" s="150"/>
      <c r="T13" s="150"/>
      <c r="U13" s="150"/>
      <c r="V13" s="150">
        <f>SUM(V14:V15)</f>
        <v>0.04</v>
      </c>
      <c r="W13" s="150"/>
      <c r="X13" s="150"/>
      <c r="Y13" s="150"/>
      <c r="AG13" t="s">
        <v>174</v>
      </c>
    </row>
    <row r="14" spans="1:60" outlineLevel="1" x14ac:dyDescent="0.25">
      <c r="A14" s="164">
        <v>5</v>
      </c>
      <c r="B14" s="165" t="s">
        <v>244</v>
      </c>
      <c r="C14" s="171" t="s">
        <v>245</v>
      </c>
      <c r="D14" s="166" t="s">
        <v>223</v>
      </c>
      <c r="E14" s="167">
        <v>0.33</v>
      </c>
      <c r="F14" s="168">
        <v>0</v>
      </c>
      <c r="G14" s="169">
        <f>ROUND(E14*F14,2)</f>
        <v>0</v>
      </c>
      <c r="H14" s="148">
        <v>0</v>
      </c>
      <c r="I14" s="147">
        <f>ROUND(E14*H14,2)</f>
        <v>0</v>
      </c>
      <c r="J14" s="148">
        <v>8</v>
      </c>
      <c r="K14" s="147">
        <f>ROUND(E14*J14,2)</f>
        <v>2.64</v>
      </c>
      <c r="L14" s="147">
        <v>21</v>
      </c>
      <c r="M14" s="147">
        <f>G14*(1+L14/100)</f>
        <v>0</v>
      </c>
      <c r="N14" s="146">
        <v>0</v>
      </c>
      <c r="O14" s="146">
        <f>ROUND(E14*N14,2)</f>
        <v>0</v>
      </c>
      <c r="P14" s="146">
        <v>0</v>
      </c>
      <c r="Q14" s="146">
        <f>ROUND(E14*P14,2)</f>
        <v>0</v>
      </c>
      <c r="R14" s="147"/>
      <c r="S14" s="147" t="s">
        <v>178</v>
      </c>
      <c r="T14" s="147" t="s">
        <v>179</v>
      </c>
      <c r="U14" s="147">
        <v>5.0000000000000001E-3</v>
      </c>
      <c r="V14" s="147">
        <f>ROUND(E14*U14,2)</f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6</v>
      </c>
      <c r="B15" s="165" t="s">
        <v>327</v>
      </c>
      <c r="C15" s="171" t="s">
        <v>328</v>
      </c>
      <c r="D15" s="166" t="s">
        <v>235</v>
      </c>
      <c r="E15" s="167">
        <v>0.09</v>
      </c>
      <c r="F15" s="168">
        <v>0</v>
      </c>
      <c r="G15" s="169">
        <f>ROUND(E15*F15,2)</f>
        <v>0</v>
      </c>
      <c r="H15" s="148">
        <v>2795.69</v>
      </c>
      <c r="I15" s="147">
        <f>ROUND(E15*H15,2)</f>
        <v>251.61</v>
      </c>
      <c r="J15" s="148">
        <v>344.31</v>
      </c>
      <c r="K15" s="147">
        <f>ROUND(E15*J15,2)</f>
        <v>30.99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178</v>
      </c>
      <c r="T15" s="147" t="s">
        <v>179</v>
      </c>
      <c r="U15" s="147">
        <v>0.47699999999999998</v>
      </c>
      <c r="V15" s="147">
        <f>ROUND(E15*U15,2)</f>
        <v>0.04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5">
      <c r="A16" s="151" t="s">
        <v>173</v>
      </c>
      <c r="B16" s="152" t="s">
        <v>118</v>
      </c>
      <c r="C16" s="170" t="s">
        <v>119</v>
      </c>
      <c r="D16" s="153"/>
      <c r="E16" s="154"/>
      <c r="F16" s="155"/>
      <c r="G16" s="156">
        <f>SUMIF(AG17:AG17,"&lt;&gt;NOR",G17:G17)</f>
        <v>0</v>
      </c>
      <c r="H16" s="150"/>
      <c r="I16" s="150">
        <f>SUM(I17:I17)</f>
        <v>35.01</v>
      </c>
      <c r="J16" s="150"/>
      <c r="K16" s="150">
        <f>SUM(K17:K17)</f>
        <v>7.23</v>
      </c>
      <c r="L16" s="150"/>
      <c r="M16" s="150">
        <f>SUM(M17:M17)</f>
        <v>0</v>
      </c>
      <c r="N16" s="149"/>
      <c r="O16" s="149">
        <f>SUM(O17:O17)</f>
        <v>0</v>
      </c>
      <c r="P16" s="149"/>
      <c r="Q16" s="149">
        <f>SUM(Q17:Q17)</f>
        <v>0</v>
      </c>
      <c r="R16" s="150"/>
      <c r="S16" s="150"/>
      <c r="T16" s="150"/>
      <c r="U16" s="150"/>
      <c r="V16" s="150">
        <f>SUM(V17:V17)</f>
        <v>0.01</v>
      </c>
      <c r="W16" s="150"/>
      <c r="X16" s="150"/>
      <c r="Y16" s="150"/>
      <c r="AG16" t="s">
        <v>174</v>
      </c>
    </row>
    <row r="17" spans="1:60" outlineLevel="1" x14ac:dyDescent="0.25">
      <c r="A17" s="164">
        <v>7</v>
      </c>
      <c r="B17" s="165" t="s">
        <v>329</v>
      </c>
      <c r="C17" s="171" t="s">
        <v>330</v>
      </c>
      <c r="D17" s="166" t="s">
        <v>223</v>
      </c>
      <c r="E17" s="167">
        <v>0.33</v>
      </c>
      <c r="F17" s="168">
        <v>0</v>
      </c>
      <c r="G17" s="169">
        <f>ROUND(E17*F17,2)</f>
        <v>0</v>
      </c>
      <c r="H17" s="148">
        <v>106.08</v>
      </c>
      <c r="I17" s="147">
        <f>ROUND(E17*H17,2)</f>
        <v>35.01</v>
      </c>
      <c r="J17" s="148">
        <v>21.92</v>
      </c>
      <c r="K17" s="147">
        <f>ROUND(E17*J17,2)</f>
        <v>7.23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1.6E-2</v>
      </c>
      <c r="V17" s="147">
        <f>ROUND(E17*U17,2)</f>
        <v>0.01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5">
      <c r="A18" s="151" t="s">
        <v>173</v>
      </c>
      <c r="B18" s="152" t="s">
        <v>130</v>
      </c>
      <c r="C18" s="170" t="s">
        <v>131</v>
      </c>
      <c r="D18" s="153"/>
      <c r="E18" s="154"/>
      <c r="F18" s="155"/>
      <c r="G18" s="156">
        <f>SUMIF(AG19:AG20,"&lt;&gt;NOR",G19:G20)</f>
        <v>0</v>
      </c>
      <c r="H18" s="150"/>
      <c r="I18" s="150">
        <f>SUM(I19:I20)</f>
        <v>0</v>
      </c>
      <c r="J18" s="150"/>
      <c r="K18" s="150">
        <f>SUM(K19:K20)</f>
        <v>8626.18</v>
      </c>
      <c r="L18" s="150"/>
      <c r="M18" s="150">
        <f>SUM(M19:M20)</f>
        <v>0</v>
      </c>
      <c r="N18" s="149"/>
      <c r="O18" s="149">
        <f>SUM(O19:O20)</f>
        <v>0</v>
      </c>
      <c r="P18" s="149"/>
      <c r="Q18" s="149">
        <f>SUM(Q19:Q20)</f>
        <v>0</v>
      </c>
      <c r="R18" s="150"/>
      <c r="S18" s="150"/>
      <c r="T18" s="150"/>
      <c r="U18" s="150"/>
      <c r="V18" s="150">
        <f>SUM(V19:V20)</f>
        <v>0</v>
      </c>
      <c r="W18" s="150"/>
      <c r="X18" s="150"/>
      <c r="Y18" s="150"/>
      <c r="AG18" t="s">
        <v>174</v>
      </c>
    </row>
    <row r="19" spans="1:60" ht="20.399999999999999" outlineLevel="1" x14ac:dyDescent="0.25">
      <c r="A19" s="164">
        <v>8</v>
      </c>
      <c r="B19" s="165" t="s">
        <v>331</v>
      </c>
      <c r="C19" s="171" t="s">
        <v>332</v>
      </c>
      <c r="D19" s="166" t="s">
        <v>267</v>
      </c>
      <c r="E19" s="167">
        <v>2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4313</v>
      </c>
      <c r="K19" s="147">
        <f>ROUND(E19*J19,2)</f>
        <v>8626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247</v>
      </c>
      <c r="T19" s="147" t="s">
        <v>179</v>
      </c>
      <c r="U19" s="147">
        <v>0</v>
      </c>
      <c r="V19" s="147">
        <f>ROUND(E19*U19,2)</f>
        <v>0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333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58">
        <v>9</v>
      </c>
      <c r="B20" s="159" t="s">
        <v>334</v>
      </c>
      <c r="C20" s="172" t="s">
        <v>335</v>
      </c>
      <c r="D20" s="160" t="s">
        <v>277</v>
      </c>
      <c r="E20" s="161">
        <v>1.2E-4</v>
      </c>
      <c r="F20" s="162">
        <v>0</v>
      </c>
      <c r="G20" s="163">
        <f>ROUND(E20*F20,2)</f>
        <v>0</v>
      </c>
      <c r="H20" s="148">
        <v>0</v>
      </c>
      <c r="I20" s="147">
        <f>ROUND(E20*H20,2)</f>
        <v>0</v>
      </c>
      <c r="J20" s="148">
        <v>1498</v>
      </c>
      <c r="K20" s="147">
        <f>ROUND(E20*J20,2)</f>
        <v>0.18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3.327</v>
      </c>
      <c r="V20" s="147">
        <f>ROUND(E20*U20,2)</f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333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5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159</v>
      </c>
    </row>
    <row r="22" spans="1:60" x14ac:dyDescent="0.25">
      <c r="A22" s="140"/>
      <c r="B22" s="141" t="s">
        <v>31</v>
      </c>
      <c r="C22" s="174"/>
      <c r="D22" s="142"/>
      <c r="E22" s="143"/>
      <c r="F22" s="143"/>
      <c r="G22" s="157">
        <f>G8+G13+G16+G18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217</v>
      </c>
    </row>
    <row r="23" spans="1:60" x14ac:dyDescent="0.25">
      <c r="A23" s="3"/>
      <c r="B23" s="4"/>
      <c r="C23" s="17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68" t="s">
        <v>218</v>
      </c>
      <c r="B25" s="268"/>
      <c r="C25" s="26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49"/>
      <c r="B26" s="250"/>
      <c r="C26" s="251"/>
      <c r="D26" s="250"/>
      <c r="E26" s="250"/>
      <c r="F26" s="250"/>
      <c r="G26" s="25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219</v>
      </c>
    </row>
    <row r="27" spans="1:60" x14ac:dyDescent="0.25">
      <c r="A27" s="253"/>
      <c r="B27" s="254"/>
      <c r="C27" s="255"/>
      <c r="D27" s="254"/>
      <c r="E27" s="254"/>
      <c r="F27" s="254"/>
      <c r="G27" s="25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C32" s="175"/>
      <c r="D32" s="10"/>
      <c r="AG32" t="s">
        <v>220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6:G30"/>
    <mergeCell ref="A1:G1"/>
    <mergeCell ref="C2:G2"/>
    <mergeCell ref="C3:G3"/>
    <mergeCell ref="C4:G4"/>
    <mergeCell ref="A25:C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97D1-0274-4CCD-A992-847E6CDA9E4C}">
  <sheetPr>
    <outlinePr summaryBelow="0"/>
  </sheetPr>
  <dimension ref="A1:BH5004"/>
  <sheetViews>
    <sheetView workbookViewId="0">
      <pane ySplit="7" topLeftCell="A47" activePane="bottomLeft" state="frozen"/>
      <selection sqref="A1:G1"/>
      <selection pane="bottomLeft" activeCell="G34" sqref="G34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58</v>
      </c>
      <c r="C3" s="262" t="s">
        <v>59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48</v>
      </c>
      <c r="C4" s="265" t="s">
        <v>60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SUMIF(AG9:AG30,"&lt;&gt;NOR",G9:G30)</f>
        <v>0</v>
      </c>
      <c r="H8" s="150"/>
      <c r="I8" s="150">
        <f>SUM(I9:I30)</f>
        <v>18735.96</v>
      </c>
      <c r="J8" s="150"/>
      <c r="K8" s="150">
        <f>SUM(K9:K30)</f>
        <v>252813.52000000002</v>
      </c>
      <c r="L8" s="150"/>
      <c r="M8" s="150">
        <f>SUM(M9:M30)</f>
        <v>0</v>
      </c>
      <c r="N8" s="149"/>
      <c r="O8" s="149">
        <f>SUM(O9:O30)</f>
        <v>0</v>
      </c>
      <c r="P8" s="149"/>
      <c r="Q8" s="149">
        <f>SUM(Q9:Q30)</f>
        <v>0</v>
      </c>
      <c r="R8" s="150"/>
      <c r="S8" s="150"/>
      <c r="T8" s="150"/>
      <c r="U8" s="150"/>
      <c r="V8" s="150">
        <f>SUM(V9:V30)</f>
        <v>157.54000000000002</v>
      </c>
      <c r="W8" s="150"/>
      <c r="X8" s="150"/>
      <c r="Y8" s="150"/>
      <c r="AG8" t="s">
        <v>174</v>
      </c>
    </row>
    <row r="9" spans="1:60" outlineLevel="1" x14ac:dyDescent="0.25">
      <c r="A9" s="158">
        <v>1</v>
      </c>
      <c r="B9" s="159" t="s">
        <v>336</v>
      </c>
      <c r="C9" s="172" t="s">
        <v>337</v>
      </c>
      <c r="D9" s="160" t="s">
        <v>235</v>
      </c>
      <c r="E9" s="161">
        <v>119.61</v>
      </c>
      <c r="F9" s="162">
        <v>0</v>
      </c>
      <c r="G9" s="163">
        <f>ROUND(E9*F9,2)</f>
        <v>0</v>
      </c>
      <c r="H9" s="148">
        <v>0</v>
      </c>
      <c r="I9" s="147">
        <f>ROUND(E9*H9,2)</f>
        <v>0</v>
      </c>
      <c r="J9" s="148">
        <v>183</v>
      </c>
      <c r="K9" s="147">
        <f>ROUND(E9*J9,2)</f>
        <v>21888.63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0.156</v>
      </c>
      <c r="V9" s="147">
        <f>ROUND(E9*U9,2)</f>
        <v>18.66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2" x14ac:dyDescent="0.25">
      <c r="A10" s="144"/>
      <c r="B10" s="145"/>
      <c r="C10" s="178" t="s">
        <v>338</v>
      </c>
      <c r="D10" s="176"/>
      <c r="E10" s="177">
        <v>99.68</v>
      </c>
      <c r="F10" s="147"/>
      <c r="G10" s="147"/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7"/>
      <c r="S10" s="147"/>
      <c r="T10" s="147"/>
      <c r="U10" s="147"/>
      <c r="V10" s="147"/>
      <c r="W10" s="147"/>
      <c r="X10" s="147"/>
      <c r="Y10" s="147"/>
      <c r="Z10" s="137"/>
      <c r="AA10" s="137"/>
      <c r="AB10" s="137"/>
      <c r="AC10" s="137"/>
      <c r="AD10" s="137"/>
      <c r="AE10" s="137"/>
      <c r="AF10" s="137"/>
      <c r="AG10" s="137" t="s">
        <v>251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2" x14ac:dyDescent="0.25">
      <c r="A11" s="144"/>
      <c r="B11" s="145"/>
      <c r="C11" s="178" t="s">
        <v>656</v>
      </c>
      <c r="D11" s="176"/>
      <c r="E11" s="177"/>
      <c r="F11" s="147"/>
      <c r="G11" s="147"/>
      <c r="H11" s="147"/>
      <c r="I11" s="147"/>
      <c r="J11" s="147"/>
      <c r="K11" s="147"/>
      <c r="L11" s="147"/>
      <c r="M11" s="147"/>
      <c r="N11" s="146"/>
      <c r="O11" s="146"/>
      <c r="P11" s="146"/>
      <c r="Q11" s="146"/>
      <c r="R11" s="147"/>
      <c r="S11" s="147"/>
      <c r="T11" s="147"/>
      <c r="U11" s="147"/>
      <c r="V11" s="147"/>
      <c r="W11" s="147"/>
      <c r="X11" s="147"/>
      <c r="Y11" s="14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58">
        <v>2</v>
      </c>
      <c r="B12" s="159" t="s">
        <v>238</v>
      </c>
      <c r="C12" s="172" t="s">
        <v>239</v>
      </c>
      <c r="D12" s="160" t="s">
        <v>235</v>
      </c>
      <c r="E12" s="161">
        <v>145.06100000000001</v>
      </c>
      <c r="F12" s="162">
        <v>0</v>
      </c>
      <c r="G12" s="163">
        <f>ROUND(E12*F12,2)</f>
        <v>0</v>
      </c>
      <c r="H12" s="148">
        <v>0</v>
      </c>
      <c r="I12" s="147">
        <f>ROUND(E12*H12,2)</f>
        <v>0</v>
      </c>
      <c r="J12" s="148">
        <v>121</v>
      </c>
      <c r="K12" s="147">
        <f>ROUND(E12*J12,2)</f>
        <v>17552.38</v>
      </c>
      <c r="L12" s="147">
        <v>21</v>
      </c>
      <c r="M12" s="147">
        <f>G12*(1+L12/100)</f>
        <v>0</v>
      </c>
      <c r="N12" s="146">
        <v>0</v>
      </c>
      <c r="O12" s="146">
        <f>ROUND(E12*N12,2)</f>
        <v>0</v>
      </c>
      <c r="P12" s="146">
        <v>0</v>
      </c>
      <c r="Q12" s="146">
        <f>ROUND(E12*P12,2)</f>
        <v>0</v>
      </c>
      <c r="R12" s="147"/>
      <c r="S12" s="147" t="s">
        <v>178</v>
      </c>
      <c r="T12" s="147" t="s">
        <v>179</v>
      </c>
      <c r="U12" s="147">
        <v>1.0999999999999999E-2</v>
      </c>
      <c r="V12" s="147">
        <f>ROUND(E12*U12,2)</f>
        <v>1.6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5">
      <c r="A13" s="144"/>
      <c r="B13" s="145"/>
      <c r="C13" s="178" t="s">
        <v>657</v>
      </c>
      <c r="D13" s="176"/>
      <c r="E13" s="177">
        <v>145.61000000000001</v>
      </c>
      <c r="F13" s="147"/>
      <c r="G13" s="147"/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251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58">
        <v>3</v>
      </c>
      <c r="B14" s="159" t="s">
        <v>240</v>
      </c>
      <c r="C14" s="172" t="s">
        <v>241</v>
      </c>
      <c r="D14" s="160" t="s">
        <v>235</v>
      </c>
      <c r="E14" s="161">
        <v>2513.6</v>
      </c>
      <c r="F14" s="162">
        <v>0</v>
      </c>
      <c r="G14" s="163">
        <f>ROUND(E14*F14,2)</f>
        <v>0</v>
      </c>
      <c r="H14" s="148">
        <v>0</v>
      </c>
      <c r="I14" s="147">
        <f>ROUND(E14*H14,2)</f>
        <v>0</v>
      </c>
      <c r="J14" s="148">
        <v>24</v>
      </c>
      <c r="K14" s="147">
        <f>ROUND(E14*J14,2)</f>
        <v>60326.400000000001</v>
      </c>
      <c r="L14" s="147">
        <v>21</v>
      </c>
      <c r="M14" s="147">
        <f>G14*(1+L14/100)</f>
        <v>0</v>
      </c>
      <c r="N14" s="146">
        <v>0</v>
      </c>
      <c r="O14" s="146">
        <f>ROUND(E14*N14,2)</f>
        <v>0</v>
      </c>
      <c r="P14" s="146">
        <v>0</v>
      </c>
      <c r="Q14" s="146">
        <f>ROUND(E14*P14,2)</f>
        <v>0</v>
      </c>
      <c r="R14" s="147"/>
      <c r="S14" s="147" t="s">
        <v>178</v>
      </c>
      <c r="T14" s="147" t="s">
        <v>179</v>
      </c>
      <c r="U14" s="147">
        <v>0</v>
      </c>
      <c r="V14" s="147">
        <f>ROUND(E14*U14,2)</f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2" x14ac:dyDescent="0.25">
      <c r="A15" s="144"/>
      <c r="B15" s="145"/>
      <c r="C15" s="178" t="s">
        <v>658</v>
      </c>
      <c r="D15" s="176"/>
      <c r="E15" s="177">
        <v>2912.2</v>
      </c>
      <c r="F15" s="147"/>
      <c r="G15" s="147"/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58">
        <v>4</v>
      </c>
      <c r="B16" s="159" t="s">
        <v>339</v>
      </c>
      <c r="C16" s="172" t="s">
        <v>340</v>
      </c>
      <c r="D16" s="160" t="s">
        <v>235</v>
      </c>
      <c r="E16" s="161">
        <v>97.457999999999998</v>
      </c>
      <c r="F16" s="162">
        <v>0</v>
      </c>
      <c r="G16" s="163">
        <f>ROUND(E16*F16,2)</f>
        <v>0</v>
      </c>
      <c r="H16" s="148">
        <v>0</v>
      </c>
      <c r="I16" s="147">
        <f>ROUND(E16*H16,2)</f>
        <v>0</v>
      </c>
      <c r="J16" s="148">
        <v>141</v>
      </c>
      <c r="K16" s="147">
        <f>ROUND(E16*J16,2)</f>
        <v>13741.58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0.20200000000000001</v>
      </c>
      <c r="V16" s="147">
        <f>ROUND(E16*U16,2)</f>
        <v>19.690000000000001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2" x14ac:dyDescent="0.25">
      <c r="A17" s="144"/>
      <c r="B17" s="145"/>
      <c r="C17" s="178" t="s">
        <v>659</v>
      </c>
      <c r="D17" s="176"/>
      <c r="E17" s="177">
        <v>97.457999999999998</v>
      </c>
      <c r="F17" s="147"/>
      <c r="G17" s="147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58">
        <v>5</v>
      </c>
      <c r="B18" s="159" t="s">
        <v>341</v>
      </c>
      <c r="C18" s="172" t="s">
        <v>342</v>
      </c>
      <c r="D18" s="160" t="s">
        <v>235</v>
      </c>
      <c r="E18" s="161">
        <v>22.4</v>
      </c>
      <c r="F18" s="162">
        <v>0</v>
      </c>
      <c r="G18" s="163">
        <f>ROUND(E18*F18,2)</f>
        <v>0</v>
      </c>
      <c r="H18" s="148">
        <v>0</v>
      </c>
      <c r="I18" s="147">
        <f>ROUND(E18*H18,2)</f>
        <v>0</v>
      </c>
      <c r="J18" s="148">
        <v>1478</v>
      </c>
      <c r="K18" s="147">
        <f>ROUND(E18*J18,2)</f>
        <v>33107.199999999997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3.1309999999999998</v>
      </c>
      <c r="V18" s="147">
        <f>ROUND(E18*U18,2)</f>
        <v>70.13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256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2" x14ac:dyDescent="0.25">
      <c r="A19" s="144"/>
      <c r="B19" s="145"/>
      <c r="C19" s="178" t="s">
        <v>343</v>
      </c>
      <c r="D19" s="176"/>
      <c r="E19" s="177">
        <v>8.8000000000000007</v>
      </c>
      <c r="F19" s="147"/>
      <c r="G19" s="147"/>
      <c r="H19" s="147"/>
      <c r="I19" s="147"/>
      <c r="J19" s="147"/>
      <c r="K19" s="147"/>
      <c r="L19" s="147"/>
      <c r="M19" s="147"/>
      <c r="N19" s="146"/>
      <c r="O19" s="146"/>
      <c r="P19" s="146"/>
      <c r="Q19" s="146"/>
      <c r="R19" s="147"/>
      <c r="S19" s="147"/>
      <c r="T19" s="147"/>
      <c r="U19" s="147"/>
      <c r="V19" s="147"/>
      <c r="W19" s="147"/>
      <c r="X19" s="147"/>
      <c r="Y19" s="147"/>
      <c r="Z19" s="137"/>
      <c r="AA19" s="137"/>
      <c r="AB19" s="137"/>
      <c r="AC19" s="137"/>
      <c r="AD19" s="137"/>
      <c r="AE19" s="137"/>
      <c r="AF19" s="137"/>
      <c r="AG19" s="137" t="s">
        <v>251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3" x14ac:dyDescent="0.25">
      <c r="A20" s="144"/>
      <c r="B20" s="145"/>
      <c r="C20" s="178" t="s">
        <v>344</v>
      </c>
      <c r="D20" s="176"/>
      <c r="E20" s="177">
        <v>5.2</v>
      </c>
      <c r="F20" s="147"/>
      <c r="G20" s="147"/>
      <c r="H20" s="147"/>
      <c r="I20" s="147"/>
      <c r="J20" s="147"/>
      <c r="K20" s="147"/>
      <c r="L20" s="147"/>
      <c r="M20" s="147"/>
      <c r="N20" s="146"/>
      <c r="O20" s="146"/>
      <c r="P20" s="146"/>
      <c r="Q20" s="146"/>
      <c r="R20" s="147"/>
      <c r="S20" s="147"/>
      <c r="T20" s="147"/>
      <c r="U20" s="147"/>
      <c r="V20" s="147"/>
      <c r="W20" s="147"/>
      <c r="X20" s="147"/>
      <c r="Y20" s="147"/>
      <c r="Z20" s="137"/>
      <c r="AA20" s="137"/>
      <c r="AB20" s="137"/>
      <c r="AC20" s="137"/>
      <c r="AD20" s="137"/>
      <c r="AE20" s="137"/>
      <c r="AF20" s="137"/>
      <c r="AG20" s="137" t="s">
        <v>251</v>
      </c>
      <c r="AH20" s="137">
        <v>0</v>
      </c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3" x14ac:dyDescent="0.25">
      <c r="A21" s="144"/>
      <c r="B21" s="145"/>
      <c r="C21" s="178" t="s">
        <v>345</v>
      </c>
      <c r="D21" s="176"/>
      <c r="E21" s="177">
        <v>8.4</v>
      </c>
      <c r="F21" s="147"/>
      <c r="G21" s="147"/>
      <c r="H21" s="147"/>
      <c r="I21" s="147"/>
      <c r="J21" s="147"/>
      <c r="K21" s="147"/>
      <c r="L21" s="147"/>
      <c r="M21" s="147"/>
      <c r="N21" s="146"/>
      <c r="O21" s="146"/>
      <c r="P21" s="146"/>
      <c r="Q21" s="146"/>
      <c r="R21" s="147"/>
      <c r="S21" s="147"/>
      <c r="T21" s="147"/>
      <c r="U21" s="147"/>
      <c r="V21" s="147"/>
      <c r="W21" s="147"/>
      <c r="X21" s="147"/>
      <c r="Y21" s="147"/>
      <c r="Z21" s="137"/>
      <c r="AA21" s="137"/>
      <c r="AB21" s="137"/>
      <c r="AC21" s="137"/>
      <c r="AD21" s="137"/>
      <c r="AE21" s="137"/>
      <c r="AF21" s="137"/>
      <c r="AG21" s="137" t="s">
        <v>251</v>
      </c>
      <c r="AH21" s="137">
        <v>0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58">
        <v>6</v>
      </c>
      <c r="B22" s="159" t="s">
        <v>346</v>
      </c>
      <c r="C22" s="172" t="s">
        <v>347</v>
      </c>
      <c r="D22" s="160" t="s">
        <v>235</v>
      </c>
      <c r="E22" s="161">
        <v>3.6</v>
      </c>
      <c r="F22" s="162">
        <v>0</v>
      </c>
      <c r="G22" s="163">
        <f>ROUND(E22*F22,2)</f>
        <v>0</v>
      </c>
      <c r="H22" s="148">
        <v>0</v>
      </c>
      <c r="I22" s="147">
        <f>ROUND(E22*H22,2)</f>
        <v>0</v>
      </c>
      <c r="J22" s="148">
        <v>131</v>
      </c>
      <c r="K22" s="147">
        <f>ROUND(E22*J22,2)</f>
        <v>471.6</v>
      </c>
      <c r="L22" s="147">
        <v>21</v>
      </c>
      <c r="M22" s="147">
        <f>G22*(1+L22/100)</f>
        <v>0</v>
      </c>
      <c r="N22" s="146">
        <v>0</v>
      </c>
      <c r="O22" s="146">
        <f>ROUND(E22*N22,2)</f>
        <v>0</v>
      </c>
      <c r="P22" s="146">
        <v>0</v>
      </c>
      <c r="Q22" s="146">
        <f>ROUND(E22*P22,2)</f>
        <v>0</v>
      </c>
      <c r="R22" s="147"/>
      <c r="S22" s="147" t="s">
        <v>178</v>
      </c>
      <c r="T22" s="147" t="s">
        <v>179</v>
      </c>
      <c r="U22" s="147">
        <v>0.12</v>
      </c>
      <c r="V22" s="147">
        <f>ROUND(E22*U22,2)</f>
        <v>0.43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256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2" x14ac:dyDescent="0.25">
      <c r="A23" s="144"/>
      <c r="B23" s="145"/>
      <c r="C23" s="178" t="s">
        <v>348</v>
      </c>
      <c r="D23" s="176"/>
      <c r="E23" s="177">
        <v>3.6</v>
      </c>
      <c r="F23" s="147"/>
      <c r="G23" s="147"/>
      <c r="H23" s="147"/>
      <c r="I23" s="147"/>
      <c r="J23" s="147"/>
      <c r="K23" s="147"/>
      <c r="L23" s="147"/>
      <c r="M23" s="147"/>
      <c r="N23" s="146"/>
      <c r="O23" s="146"/>
      <c r="P23" s="146"/>
      <c r="Q23" s="146"/>
      <c r="R23" s="147"/>
      <c r="S23" s="147"/>
      <c r="T23" s="147"/>
      <c r="U23" s="147"/>
      <c r="V23" s="147"/>
      <c r="W23" s="147"/>
      <c r="X23" s="147"/>
      <c r="Y23" s="147"/>
      <c r="Z23" s="137"/>
      <c r="AA23" s="137"/>
      <c r="AB23" s="137"/>
      <c r="AC23" s="137"/>
      <c r="AD23" s="137"/>
      <c r="AE23" s="137"/>
      <c r="AF23" s="137"/>
      <c r="AG23" s="137" t="s">
        <v>251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0.399999999999999" outlineLevel="1" x14ac:dyDescent="0.25">
      <c r="A24" s="158">
        <v>7</v>
      </c>
      <c r="B24" s="159" t="s">
        <v>349</v>
      </c>
      <c r="C24" s="172" t="s">
        <v>350</v>
      </c>
      <c r="D24" s="160" t="s">
        <v>235</v>
      </c>
      <c r="E24" s="161">
        <v>22.152000000000001</v>
      </c>
      <c r="F24" s="162">
        <v>0</v>
      </c>
      <c r="G24" s="163">
        <f>ROUND(E24*F24,2)</f>
        <v>0</v>
      </c>
      <c r="H24" s="148">
        <v>631.21</v>
      </c>
      <c r="I24" s="147">
        <f>ROUND(E24*H24,2)</f>
        <v>13982.56</v>
      </c>
      <c r="J24" s="148">
        <v>646.79</v>
      </c>
      <c r="K24" s="147">
        <f>ROUND(E24*J24,2)</f>
        <v>14327.69</v>
      </c>
      <c r="L24" s="147">
        <v>21</v>
      </c>
      <c r="M24" s="147">
        <f>G24*(1+L24/100)</f>
        <v>0</v>
      </c>
      <c r="N24" s="146">
        <v>0</v>
      </c>
      <c r="O24" s="146">
        <f>ROUND(E24*N24,2)</f>
        <v>0</v>
      </c>
      <c r="P24" s="146">
        <v>0</v>
      </c>
      <c r="Q24" s="146">
        <f>ROUND(E24*P24,2)</f>
        <v>0</v>
      </c>
      <c r="R24" s="147"/>
      <c r="S24" s="147" t="s">
        <v>178</v>
      </c>
      <c r="T24" s="147" t="s">
        <v>179</v>
      </c>
      <c r="U24" s="147">
        <v>1.587</v>
      </c>
      <c r="V24" s="147">
        <f>ROUND(E24*U24,2)</f>
        <v>35.159999999999997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5">
      <c r="A25" s="144"/>
      <c r="B25" s="145"/>
      <c r="C25" s="178" t="s">
        <v>351</v>
      </c>
      <c r="D25" s="176"/>
      <c r="E25" s="177">
        <v>22.15</v>
      </c>
      <c r="F25" s="147"/>
      <c r="G25" s="147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ht="20.399999999999999" outlineLevel="1" x14ac:dyDescent="0.25">
      <c r="A26" s="164">
        <v>8</v>
      </c>
      <c r="B26" s="165" t="s">
        <v>242</v>
      </c>
      <c r="C26" s="171" t="s">
        <v>243</v>
      </c>
      <c r="D26" s="166" t="s">
        <v>235</v>
      </c>
      <c r="E26" s="167">
        <v>125.68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684</v>
      </c>
      <c r="K26" s="147">
        <f>ROUND(E26*J26,2)</f>
        <v>85965.119999999995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58">
        <v>9</v>
      </c>
      <c r="B27" s="159" t="s">
        <v>244</v>
      </c>
      <c r="C27" s="172" t="s">
        <v>245</v>
      </c>
      <c r="D27" s="160" t="s">
        <v>223</v>
      </c>
      <c r="E27" s="161">
        <v>14.4</v>
      </c>
      <c r="F27" s="162">
        <v>0</v>
      </c>
      <c r="G27" s="163">
        <f>ROUND(E27*F27,2)</f>
        <v>0</v>
      </c>
      <c r="H27" s="148">
        <v>0</v>
      </c>
      <c r="I27" s="147">
        <f>ROUND(E27*H27,2)</f>
        <v>0</v>
      </c>
      <c r="J27" s="148">
        <v>8</v>
      </c>
      <c r="K27" s="147">
        <f>ROUND(E27*J27,2)</f>
        <v>115.2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5.0000000000000001E-3</v>
      </c>
      <c r="V27" s="147">
        <f>ROUND(E27*U27,2)</f>
        <v>7.0000000000000007E-2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2" x14ac:dyDescent="0.25">
      <c r="A28" s="144"/>
      <c r="B28" s="145"/>
      <c r="C28" s="178" t="s">
        <v>352</v>
      </c>
      <c r="D28" s="176"/>
      <c r="E28" s="177">
        <v>14.4</v>
      </c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5">
      <c r="A29" s="158">
        <v>10</v>
      </c>
      <c r="B29" s="159" t="s">
        <v>353</v>
      </c>
      <c r="C29" s="172" t="s">
        <v>354</v>
      </c>
      <c r="D29" s="160" t="s">
        <v>235</v>
      </c>
      <c r="E29" s="161">
        <v>6.96</v>
      </c>
      <c r="F29" s="162">
        <v>0</v>
      </c>
      <c r="G29" s="163">
        <f>ROUND(E29*F29,2)</f>
        <v>0</v>
      </c>
      <c r="H29" s="148">
        <v>682.96</v>
      </c>
      <c r="I29" s="147">
        <f>ROUND(E29*H29,2)</f>
        <v>4753.3999999999996</v>
      </c>
      <c r="J29" s="148">
        <v>764.04</v>
      </c>
      <c r="K29" s="147">
        <f>ROUND(E29*J29,2)</f>
        <v>5317.72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1.6950000000000001</v>
      </c>
      <c r="V29" s="147">
        <f>ROUND(E29*U29,2)</f>
        <v>11.8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225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2" x14ac:dyDescent="0.25">
      <c r="A30" s="144"/>
      <c r="B30" s="145"/>
      <c r="C30" s="178" t="s">
        <v>355</v>
      </c>
      <c r="D30" s="176"/>
      <c r="E30" s="177">
        <v>6.96</v>
      </c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5">
      <c r="A31" s="151" t="s">
        <v>173</v>
      </c>
      <c r="B31" s="152" t="s">
        <v>116</v>
      </c>
      <c r="C31" s="170" t="s">
        <v>117</v>
      </c>
      <c r="D31" s="153"/>
      <c r="E31" s="154"/>
      <c r="F31" s="155"/>
      <c r="G31" s="156">
        <f>SUMIF(AG32:AG32,"&lt;&gt;NOR",G32:G32)</f>
        <v>0</v>
      </c>
      <c r="H31" s="150"/>
      <c r="I31" s="150">
        <f>SUM(I32:I32)</f>
        <v>0</v>
      </c>
      <c r="J31" s="150"/>
      <c r="K31" s="150">
        <f>SUM(K32:K32)</f>
        <v>172500</v>
      </c>
      <c r="L31" s="150"/>
      <c r="M31" s="150">
        <f>SUM(M32:M32)</f>
        <v>0</v>
      </c>
      <c r="N31" s="149"/>
      <c r="O31" s="149">
        <f>SUM(O32:O32)</f>
        <v>0</v>
      </c>
      <c r="P31" s="149"/>
      <c r="Q31" s="149">
        <f>SUM(Q32:Q32)</f>
        <v>0</v>
      </c>
      <c r="R31" s="150"/>
      <c r="S31" s="150"/>
      <c r="T31" s="150"/>
      <c r="U31" s="150"/>
      <c r="V31" s="150">
        <f>SUM(V32:V32)</f>
        <v>0</v>
      </c>
      <c r="W31" s="150"/>
      <c r="X31" s="150"/>
      <c r="Y31" s="150"/>
      <c r="AG31" t="s">
        <v>174</v>
      </c>
    </row>
    <row r="32" spans="1:60" outlineLevel="1" x14ac:dyDescent="0.25">
      <c r="A32" s="164">
        <v>11</v>
      </c>
      <c r="B32" s="165" t="s">
        <v>356</v>
      </c>
      <c r="C32" s="171" t="s">
        <v>357</v>
      </c>
      <c r="D32" s="166" t="s">
        <v>267</v>
      </c>
      <c r="E32" s="167">
        <v>1</v>
      </c>
      <c r="F32" s="168">
        <v>0</v>
      </c>
      <c r="G32" s="169">
        <f>ROUND(E32*F32,2)</f>
        <v>0</v>
      </c>
      <c r="H32" s="148">
        <v>0</v>
      </c>
      <c r="I32" s="147">
        <f>ROUND(E32*H32,2)</f>
        <v>0</v>
      </c>
      <c r="J32" s="148">
        <v>172500</v>
      </c>
      <c r="K32" s="147">
        <f>ROUND(E32*J32,2)</f>
        <v>172500</v>
      </c>
      <c r="L32" s="147">
        <v>21</v>
      </c>
      <c r="M32" s="147">
        <f>G32*(1+L32/100)</f>
        <v>0</v>
      </c>
      <c r="N32" s="146">
        <v>0</v>
      </c>
      <c r="O32" s="146">
        <f>ROUND(E32*N32,2)</f>
        <v>0</v>
      </c>
      <c r="P32" s="146">
        <v>0</v>
      </c>
      <c r="Q32" s="146">
        <f>ROUND(E32*P32,2)</f>
        <v>0</v>
      </c>
      <c r="R32" s="147"/>
      <c r="S32" s="147" t="s">
        <v>247</v>
      </c>
      <c r="T32" s="147" t="s">
        <v>179</v>
      </c>
      <c r="U32" s="147">
        <v>0</v>
      </c>
      <c r="V32" s="147">
        <f>ROUND(E32*U32,2)</f>
        <v>0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225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x14ac:dyDescent="0.25">
      <c r="A33" s="151" t="s">
        <v>173</v>
      </c>
      <c r="B33" s="152" t="s">
        <v>118</v>
      </c>
      <c r="C33" s="170" t="s">
        <v>119</v>
      </c>
      <c r="D33" s="153"/>
      <c r="E33" s="154"/>
      <c r="F33" s="155"/>
      <c r="G33" s="156">
        <f>SUMIF(AG34:AG37,"&lt;&gt;NOR",G34:Y37)</f>
        <v>0</v>
      </c>
      <c r="H33" s="150"/>
      <c r="I33" s="150">
        <f>SUM(I34:I34)</f>
        <v>2493.41</v>
      </c>
      <c r="J33" s="150"/>
      <c r="K33" s="150">
        <f>SUM(K34:K34)</f>
        <v>5291.29</v>
      </c>
      <c r="L33" s="150"/>
      <c r="M33" s="150">
        <f>SUM(M34:M34)</f>
        <v>0</v>
      </c>
      <c r="N33" s="149"/>
      <c r="O33" s="149">
        <f>SUM(O34:O34)</f>
        <v>0</v>
      </c>
      <c r="P33" s="149"/>
      <c r="Q33" s="149">
        <f>SUM(Q34:Q34)</f>
        <v>0</v>
      </c>
      <c r="R33" s="150"/>
      <c r="S33" s="150"/>
      <c r="T33" s="150"/>
      <c r="U33" s="150"/>
      <c r="V33" s="150">
        <f>SUM(V34:V34)</f>
        <v>10.199999999999999</v>
      </c>
      <c r="W33" s="150"/>
      <c r="X33" s="150"/>
      <c r="Y33" s="150"/>
      <c r="AG33" t="s">
        <v>174</v>
      </c>
    </row>
    <row r="34" spans="1:60" ht="20.399999999999999" outlineLevel="1" x14ac:dyDescent="0.25">
      <c r="A34" s="164">
        <v>12</v>
      </c>
      <c r="B34" s="165" t="s">
        <v>358</v>
      </c>
      <c r="C34" s="172" t="s">
        <v>359</v>
      </c>
      <c r="D34" s="166" t="s">
        <v>232</v>
      </c>
      <c r="E34" s="186">
        <v>23.1</v>
      </c>
      <c r="F34" s="168">
        <v>0</v>
      </c>
      <c r="G34" s="169">
        <f>ROUND(E34*F34,2)</f>
        <v>0</v>
      </c>
      <c r="H34" s="148">
        <v>107.94</v>
      </c>
      <c r="I34" s="147">
        <f>ROUND(E34*H34,2)</f>
        <v>2493.41</v>
      </c>
      <c r="J34" s="148">
        <v>229.06</v>
      </c>
      <c r="K34" s="147">
        <f>ROUND(E34*J34,2)</f>
        <v>5291.29</v>
      </c>
      <c r="L34" s="147">
        <v>21</v>
      </c>
      <c r="M34" s="147">
        <f>G34*(1+L34/100)</f>
        <v>0</v>
      </c>
      <c r="N34" s="146">
        <v>0</v>
      </c>
      <c r="O34" s="146">
        <f>ROUND(E34*N34,2)</f>
        <v>0</v>
      </c>
      <c r="P34" s="146">
        <v>0</v>
      </c>
      <c r="Q34" s="146">
        <f>ROUND(E34*P34,2)</f>
        <v>0</v>
      </c>
      <c r="R34" s="147"/>
      <c r="S34" s="147" t="s">
        <v>178</v>
      </c>
      <c r="T34" s="147" t="s">
        <v>179</v>
      </c>
      <c r="U34" s="147">
        <v>0.4415</v>
      </c>
      <c r="V34" s="147">
        <f>ROUND(E34*U34,2)</f>
        <v>10.199999999999999</v>
      </c>
      <c r="W34" s="147"/>
      <c r="X34" s="147" t="s">
        <v>224</v>
      </c>
      <c r="Y34" s="147" t="s">
        <v>181</v>
      </c>
      <c r="Z34" s="137"/>
      <c r="AA34" s="137"/>
      <c r="AB34" s="137"/>
      <c r="AC34" s="137"/>
      <c r="AD34" s="137"/>
      <c r="AE34" s="137"/>
      <c r="AF34" s="137"/>
      <c r="AG34" s="137" t="s">
        <v>225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5">
      <c r="A35" s="187"/>
      <c r="B35" s="188"/>
      <c r="C35" s="178" t="s">
        <v>654</v>
      </c>
      <c r="D35" s="189"/>
      <c r="E35" s="190"/>
      <c r="F35" s="191"/>
      <c r="G35" s="192"/>
      <c r="H35" s="148"/>
      <c r="I35" s="147"/>
      <c r="J35" s="148"/>
      <c r="K35" s="147"/>
      <c r="L35" s="147"/>
      <c r="M35" s="147"/>
      <c r="N35" s="146"/>
      <c r="O35" s="146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5">
      <c r="A36" s="187">
        <v>13</v>
      </c>
      <c r="B36" s="188" t="s">
        <v>652</v>
      </c>
      <c r="C36" s="172" t="s">
        <v>653</v>
      </c>
      <c r="D36" s="189" t="s">
        <v>267</v>
      </c>
      <c r="E36" s="190">
        <v>20</v>
      </c>
      <c r="F36" s="191">
        <v>0</v>
      </c>
      <c r="G36" s="169">
        <f>ROUND(E36*F36,2)</f>
        <v>0</v>
      </c>
      <c r="H36" s="148"/>
      <c r="I36" s="147"/>
      <c r="J36" s="148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5">
      <c r="A37" s="187">
        <v>14</v>
      </c>
      <c r="B37" s="165" t="s">
        <v>268</v>
      </c>
      <c r="C37" s="171" t="s">
        <v>655</v>
      </c>
      <c r="D37" s="166" t="s">
        <v>269</v>
      </c>
      <c r="E37" s="167">
        <v>3</v>
      </c>
      <c r="F37" s="168">
        <v>0</v>
      </c>
      <c r="G37" s="169">
        <f>ROUND(E37*F37,2)</f>
        <v>0</v>
      </c>
      <c r="H37" s="148"/>
      <c r="I37" s="147"/>
      <c r="J37" s="148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5">
      <c r="A38" s="151" t="s">
        <v>173</v>
      </c>
      <c r="B38" s="152" t="s">
        <v>120</v>
      </c>
      <c r="C38" s="170" t="s">
        <v>121</v>
      </c>
      <c r="D38" s="153"/>
      <c r="E38" s="154"/>
      <c r="F38" s="155"/>
      <c r="G38" s="156">
        <f>SUMIF(AG39:AG47,"&lt;&gt;NOR",G39:G47)</f>
        <v>0</v>
      </c>
      <c r="H38" s="150"/>
      <c r="I38" s="150">
        <f>SUM(I39:I47)</f>
        <v>77233.849999999991</v>
      </c>
      <c r="J38" s="150"/>
      <c r="K38" s="150">
        <f>SUM(K39:K47)</f>
        <v>68366.739999999991</v>
      </c>
      <c r="L38" s="150"/>
      <c r="M38" s="150">
        <f>SUM(M39:M47)</f>
        <v>0</v>
      </c>
      <c r="N38" s="149"/>
      <c r="O38" s="149">
        <f>SUM(O39:O47)</f>
        <v>0.06</v>
      </c>
      <c r="P38" s="149"/>
      <c r="Q38" s="149">
        <f>SUM(Q39:Q47)</f>
        <v>0</v>
      </c>
      <c r="R38" s="150"/>
      <c r="S38" s="150"/>
      <c r="T38" s="150"/>
      <c r="U38" s="150"/>
      <c r="V38" s="150">
        <f>SUM(V39:V47)</f>
        <v>90.57</v>
      </c>
      <c r="W38" s="150"/>
      <c r="X38" s="150"/>
      <c r="Y38" s="150"/>
      <c r="AG38" t="s">
        <v>174</v>
      </c>
    </row>
    <row r="39" spans="1:60" ht="20.399999999999999" outlineLevel="1" x14ac:dyDescent="0.25">
      <c r="A39" s="164">
        <v>15</v>
      </c>
      <c r="B39" s="165" t="s">
        <v>360</v>
      </c>
      <c r="C39" s="171" t="s">
        <v>361</v>
      </c>
      <c r="D39" s="166" t="s">
        <v>232</v>
      </c>
      <c r="E39" s="167">
        <v>45</v>
      </c>
      <c r="F39" s="168">
        <v>0</v>
      </c>
      <c r="G39" s="169">
        <f>ROUND(E39*F39,2)</f>
        <v>0</v>
      </c>
      <c r="H39" s="148">
        <v>732.53</v>
      </c>
      <c r="I39" s="147">
        <f>ROUND(E39*H39,2)</f>
        <v>32963.85</v>
      </c>
      <c r="J39" s="148">
        <v>65.47</v>
      </c>
      <c r="K39" s="147">
        <f>ROUND(E39*J39,2)</f>
        <v>2946.15</v>
      </c>
      <c r="L39" s="147">
        <v>21</v>
      </c>
      <c r="M39" s="147">
        <f>G39*(1+L39/100)</f>
        <v>0</v>
      </c>
      <c r="N39" s="146">
        <v>0</v>
      </c>
      <c r="O39" s="146">
        <f>ROUND(E39*N39,2)</f>
        <v>0</v>
      </c>
      <c r="P39" s="146">
        <v>0</v>
      </c>
      <c r="Q39" s="146">
        <f>ROUND(E39*P39,2)</f>
        <v>0</v>
      </c>
      <c r="R39" s="147"/>
      <c r="S39" s="147" t="s">
        <v>362</v>
      </c>
      <c r="T39" s="147" t="s">
        <v>179</v>
      </c>
      <c r="U39" s="147">
        <v>9.7000000000000003E-2</v>
      </c>
      <c r="V39" s="147">
        <f>ROUND(E39*U39,2)</f>
        <v>4.37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225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5">
      <c r="A40" s="158">
        <v>16</v>
      </c>
      <c r="B40" s="159" t="s">
        <v>363</v>
      </c>
      <c r="C40" s="172" t="s">
        <v>364</v>
      </c>
      <c r="D40" s="160" t="s">
        <v>232</v>
      </c>
      <c r="E40" s="161">
        <v>10.86</v>
      </c>
      <c r="F40" s="162">
        <v>0</v>
      </c>
      <c r="G40" s="163">
        <f>ROUND(E40*F40,2)</f>
        <v>0</v>
      </c>
      <c r="H40" s="148">
        <v>0.14000000000000001</v>
      </c>
      <c r="I40" s="147">
        <f>ROUND(E40*H40,2)</f>
        <v>1.52</v>
      </c>
      <c r="J40" s="148">
        <v>36.46</v>
      </c>
      <c r="K40" s="147">
        <f>ROUND(E40*J40,2)</f>
        <v>395.96</v>
      </c>
      <c r="L40" s="147">
        <v>21</v>
      </c>
      <c r="M40" s="147">
        <f>G40*(1+L40/100)</f>
        <v>0</v>
      </c>
      <c r="N40" s="146">
        <v>1.0000000000000001E-5</v>
      </c>
      <c r="O40" s="146">
        <f>ROUND(E40*N40,2)</f>
        <v>0</v>
      </c>
      <c r="P40" s="146">
        <v>0</v>
      </c>
      <c r="Q40" s="146">
        <f>ROUND(E40*P40,2)</f>
        <v>0</v>
      </c>
      <c r="R40" s="147"/>
      <c r="S40" s="147" t="s">
        <v>178</v>
      </c>
      <c r="T40" s="147" t="s">
        <v>179</v>
      </c>
      <c r="U40" s="147">
        <v>0.08</v>
      </c>
      <c r="V40" s="147">
        <f>ROUND(E40*U40,2)</f>
        <v>0.87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256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2" x14ac:dyDescent="0.25">
      <c r="A41" s="144"/>
      <c r="B41" s="145"/>
      <c r="C41" s="178" t="s">
        <v>365</v>
      </c>
      <c r="D41" s="176"/>
      <c r="E41" s="177">
        <v>10.86</v>
      </c>
      <c r="F41" s="147"/>
      <c r="G41" s="147"/>
      <c r="H41" s="147"/>
      <c r="I41" s="147"/>
      <c r="J41" s="147"/>
      <c r="K41" s="147"/>
      <c r="L41" s="147"/>
      <c r="M41" s="147"/>
      <c r="N41" s="146"/>
      <c r="O41" s="146"/>
      <c r="P41" s="146"/>
      <c r="Q41" s="146"/>
      <c r="R41" s="147"/>
      <c r="S41" s="147"/>
      <c r="T41" s="147"/>
      <c r="U41" s="147"/>
      <c r="V41" s="147"/>
      <c r="W41" s="147"/>
      <c r="X41" s="147"/>
      <c r="Y41" s="147"/>
      <c r="Z41" s="137"/>
      <c r="AA41" s="137"/>
      <c r="AB41" s="137"/>
      <c r="AC41" s="137"/>
      <c r="AD41" s="137"/>
      <c r="AE41" s="137"/>
      <c r="AF41" s="137"/>
      <c r="AG41" s="137" t="s">
        <v>251</v>
      </c>
      <c r="AH41" s="137">
        <v>0</v>
      </c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5">
      <c r="A42" s="164">
        <v>17</v>
      </c>
      <c r="B42" s="165" t="s">
        <v>366</v>
      </c>
      <c r="C42" s="171" t="s">
        <v>367</v>
      </c>
      <c r="D42" s="166" t="s">
        <v>269</v>
      </c>
      <c r="E42" s="167">
        <v>4</v>
      </c>
      <c r="F42" s="168">
        <v>0</v>
      </c>
      <c r="G42" s="169">
        <f t="shared" ref="G42:G47" si="0">ROUND(E42*F42,2)</f>
        <v>0</v>
      </c>
      <c r="H42" s="148">
        <v>2895</v>
      </c>
      <c r="I42" s="147">
        <f t="shared" ref="I42:I47" si="1">ROUND(E42*H42,2)</f>
        <v>11580</v>
      </c>
      <c r="J42" s="148">
        <v>0</v>
      </c>
      <c r="K42" s="147">
        <f t="shared" ref="K42:K47" si="2">ROUND(E42*J42,2)</f>
        <v>0</v>
      </c>
      <c r="L42" s="147">
        <v>21</v>
      </c>
      <c r="M42" s="147">
        <f t="shared" ref="M42:M47" si="3">G42*(1+L42/100)</f>
        <v>0</v>
      </c>
      <c r="N42" s="146">
        <v>1.5299999999999999E-2</v>
      </c>
      <c r="O42" s="146">
        <f t="shared" ref="O42:O47" si="4">ROUND(E42*N42,2)</f>
        <v>0.06</v>
      </c>
      <c r="P42" s="146">
        <v>0</v>
      </c>
      <c r="Q42" s="146">
        <f t="shared" ref="Q42:Q47" si="5">ROUND(E42*P42,2)</f>
        <v>0</v>
      </c>
      <c r="R42" s="147" t="s">
        <v>272</v>
      </c>
      <c r="S42" s="147" t="s">
        <v>178</v>
      </c>
      <c r="T42" s="147" t="s">
        <v>179</v>
      </c>
      <c r="U42" s="147">
        <v>0</v>
      </c>
      <c r="V42" s="147">
        <f t="shared" ref="V42:V47" si="6">ROUND(E42*U42,2)</f>
        <v>0</v>
      </c>
      <c r="W42" s="147"/>
      <c r="X42" s="147" t="s">
        <v>248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260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5">
      <c r="A43" s="164">
        <v>18</v>
      </c>
      <c r="B43" s="165" t="s">
        <v>368</v>
      </c>
      <c r="C43" s="171" t="s">
        <v>369</v>
      </c>
      <c r="D43" s="166" t="s">
        <v>232</v>
      </c>
      <c r="E43" s="167">
        <v>56</v>
      </c>
      <c r="F43" s="168">
        <v>0</v>
      </c>
      <c r="G43" s="169">
        <f t="shared" si="0"/>
        <v>0</v>
      </c>
      <c r="H43" s="148">
        <v>7.15</v>
      </c>
      <c r="I43" s="147">
        <f t="shared" si="1"/>
        <v>400.4</v>
      </c>
      <c r="J43" s="148">
        <v>50.85</v>
      </c>
      <c r="K43" s="147">
        <f t="shared" si="2"/>
        <v>2847.6</v>
      </c>
      <c r="L43" s="147">
        <v>21</v>
      </c>
      <c r="M43" s="147">
        <f t="shared" si="3"/>
        <v>0</v>
      </c>
      <c r="N43" s="146">
        <v>0</v>
      </c>
      <c r="O43" s="146">
        <f t="shared" si="4"/>
        <v>0</v>
      </c>
      <c r="P43" s="146">
        <v>0</v>
      </c>
      <c r="Q43" s="146">
        <f t="shared" si="5"/>
        <v>0</v>
      </c>
      <c r="R43" s="147"/>
      <c r="S43" s="147" t="s">
        <v>178</v>
      </c>
      <c r="T43" s="147" t="s">
        <v>179</v>
      </c>
      <c r="U43" s="147">
        <v>9.1999999999999998E-2</v>
      </c>
      <c r="V43" s="147">
        <f t="shared" si="6"/>
        <v>5.15</v>
      </c>
      <c r="W43" s="147"/>
      <c r="X43" s="147" t="s">
        <v>224</v>
      </c>
      <c r="Y43" s="147" t="s">
        <v>181</v>
      </c>
      <c r="Z43" s="137"/>
      <c r="AA43" s="137"/>
      <c r="AB43" s="137"/>
      <c r="AC43" s="137"/>
      <c r="AD43" s="137"/>
      <c r="AE43" s="137"/>
      <c r="AF43" s="137"/>
      <c r="AG43" s="137" t="s">
        <v>225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0.399999999999999" outlineLevel="1" x14ac:dyDescent="0.25">
      <c r="A44" s="164">
        <v>19</v>
      </c>
      <c r="B44" s="165" t="s">
        <v>370</v>
      </c>
      <c r="C44" s="171" t="s">
        <v>371</v>
      </c>
      <c r="D44" s="166" t="s">
        <v>269</v>
      </c>
      <c r="E44" s="167">
        <v>3</v>
      </c>
      <c r="F44" s="168">
        <v>0</v>
      </c>
      <c r="G44" s="169">
        <f t="shared" si="0"/>
        <v>0</v>
      </c>
      <c r="H44" s="148">
        <v>10672.31</v>
      </c>
      <c r="I44" s="147">
        <f t="shared" si="1"/>
        <v>32016.93</v>
      </c>
      <c r="J44" s="148">
        <v>12764.69</v>
      </c>
      <c r="K44" s="147">
        <f t="shared" si="2"/>
        <v>38294.07</v>
      </c>
      <c r="L44" s="147">
        <v>21</v>
      </c>
      <c r="M44" s="147">
        <f t="shared" si="3"/>
        <v>0</v>
      </c>
      <c r="N44" s="146">
        <v>0</v>
      </c>
      <c r="O44" s="146">
        <f t="shared" si="4"/>
        <v>0</v>
      </c>
      <c r="P44" s="146">
        <v>0</v>
      </c>
      <c r="Q44" s="146">
        <f t="shared" si="5"/>
        <v>0</v>
      </c>
      <c r="R44" s="147"/>
      <c r="S44" s="147" t="s">
        <v>178</v>
      </c>
      <c r="T44" s="147" t="s">
        <v>179</v>
      </c>
      <c r="U44" s="147">
        <v>22.355</v>
      </c>
      <c r="V44" s="147">
        <f t="shared" si="6"/>
        <v>67.069999999999993</v>
      </c>
      <c r="W44" s="147"/>
      <c r="X44" s="147" t="s">
        <v>224</v>
      </c>
      <c r="Y44" s="147" t="s">
        <v>181</v>
      </c>
      <c r="Z44" s="137"/>
      <c r="AA44" s="137"/>
      <c r="AB44" s="137"/>
      <c r="AC44" s="137"/>
      <c r="AD44" s="137"/>
      <c r="AE44" s="137"/>
      <c r="AF44" s="137"/>
      <c r="AG44" s="137" t="s">
        <v>225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5">
      <c r="A45" s="164">
        <v>20</v>
      </c>
      <c r="B45" s="165" t="s">
        <v>372</v>
      </c>
      <c r="C45" s="171" t="s">
        <v>373</v>
      </c>
      <c r="D45" s="166" t="s">
        <v>269</v>
      </c>
      <c r="E45" s="167">
        <v>1</v>
      </c>
      <c r="F45" s="168">
        <v>0</v>
      </c>
      <c r="G45" s="169">
        <f t="shared" si="0"/>
        <v>0</v>
      </c>
      <c r="H45" s="148">
        <v>0</v>
      </c>
      <c r="I45" s="147">
        <f t="shared" si="1"/>
        <v>0</v>
      </c>
      <c r="J45" s="148">
        <v>14490</v>
      </c>
      <c r="K45" s="147">
        <f t="shared" si="2"/>
        <v>14490</v>
      </c>
      <c r="L45" s="147">
        <v>21</v>
      </c>
      <c r="M45" s="147">
        <f t="shared" si="3"/>
        <v>0</v>
      </c>
      <c r="N45" s="146">
        <v>0</v>
      </c>
      <c r="O45" s="146">
        <f t="shared" si="4"/>
        <v>0</v>
      </c>
      <c r="P45" s="146">
        <v>0</v>
      </c>
      <c r="Q45" s="146">
        <f t="shared" si="5"/>
        <v>0</v>
      </c>
      <c r="R45" s="147"/>
      <c r="S45" s="147" t="s">
        <v>247</v>
      </c>
      <c r="T45" s="147" t="s">
        <v>179</v>
      </c>
      <c r="U45" s="147">
        <v>0</v>
      </c>
      <c r="V45" s="147">
        <f t="shared" si="6"/>
        <v>0</v>
      </c>
      <c r="W45" s="147"/>
      <c r="X45" s="147" t="s">
        <v>224</v>
      </c>
      <c r="Y45" s="147" t="s">
        <v>181</v>
      </c>
      <c r="Z45" s="137"/>
      <c r="AA45" s="137"/>
      <c r="AB45" s="137"/>
      <c r="AC45" s="137"/>
      <c r="AD45" s="137"/>
      <c r="AE45" s="137"/>
      <c r="AF45" s="137"/>
      <c r="AG45" s="137" t="s">
        <v>225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5">
      <c r="A46" s="164">
        <v>21</v>
      </c>
      <c r="B46" s="165" t="s">
        <v>374</v>
      </c>
      <c r="C46" s="171" t="s">
        <v>375</v>
      </c>
      <c r="D46" s="166" t="s">
        <v>232</v>
      </c>
      <c r="E46" s="167">
        <v>55</v>
      </c>
      <c r="F46" s="168">
        <v>0</v>
      </c>
      <c r="G46" s="169">
        <f t="shared" si="0"/>
        <v>0</v>
      </c>
      <c r="H46" s="148">
        <v>4.93</v>
      </c>
      <c r="I46" s="147">
        <f t="shared" si="1"/>
        <v>271.14999999999998</v>
      </c>
      <c r="J46" s="148">
        <v>11.07</v>
      </c>
      <c r="K46" s="147">
        <f t="shared" si="2"/>
        <v>608.85</v>
      </c>
      <c r="L46" s="147">
        <v>21</v>
      </c>
      <c r="M46" s="147">
        <f t="shared" si="3"/>
        <v>0</v>
      </c>
      <c r="N46" s="146">
        <v>0</v>
      </c>
      <c r="O46" s="146">
        <f t="shared" si="4"/>
        <v>0</v>
      </c>
      <c r="P46" s="146">
        <v>0</v>
      </c>
      <c r="Q46" s="146">
        <f t="shared" si="5"/>
        <v>0</v>
      </c>
      <c r="R46" s="147"/>
      <c r="S46" s="147" t="s">
        <v>178</v>
      </c>
      <c r="T46" s="147" t="s">
        <v>179</v>
      </c>
      <c r="U46" s="147">
        <v>2.5999999999999999E-2</v>
      </c>
      <c r="V46" s="147">
        <f t="shared" si="6"/>
        <v>1.43</v>
      </c>
      <c r="W46" s="147"/>
      <c r="X46" s="147" t="s">
        <v>224</v>
      </c>
      <c r="Y46" s="147" t="s">
        <v>181</v>
      </c>
      <c r="Z46" s="137"/>
      <c r="AA46" s="137"/>
      <c r="AB46" s="137"/>
      <c r="AC46" s="137"/>
      <c r="AD46" s="137"/>
      <c r="AE46" s="137"/>
      <c r="AF46" s="137"/>
      <c r="AG46" s="137" t="s">
        <v>225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5">
      <c r="A47" s="158">
        <v>22</v>
      </c>
      <c r="B47" s="159" t="s">
        <v>376</v>
      </c>
      <c r="C47" s="172" t="s">
        <v>377</v>
      </c>
      <c r="D47" s="160" t="s">
        <v>277</v>
      </c>
      <c r="E47" s="161">
        <v>55.246000000000002</v>
      </c>
      <c r="F47" s="162">
        <v>0</v>
      </c>
      <c r="G47" s="163">
        <f t="shared" si="0"/>
        <v>0</v>
      </c>
      <c r="H47" s="148">
        <v>0</v>
      </c>
      <c r="I47" s="147">
        <f t="shared" si="1"/>
        <v>0</v>
      </c>
      <c r="J47" s="148">
        <v>159</v>
      </c>
      <c r="K47" s="147">
        <f t="shared" si="2"/>
        <v>8784.11</v>
      </c>
      <c r="L47" s="147">
        <v>21</v>
      </c>
      <c r="M47" s="147">
        <f t="shared" si="3"/>
        <v>0</v>
      </c>
      <c r="N47" s="146">
        <v>0</v>
      </c>
      <c r="O47" s="146">
        <f t="shared" si="4"/>
        <v>0</v>
      </c>
      <c r="P47" s="146">
        <v>0</v>
      </c>
      <c r="Q47" s="146">
        <f t="shared" si="5"/>
        <v>0</v>
      </c>
      <c r="R47" s="147"/>
      <c r="S47" s="147" t="s">
        <v>178</v>
      </c>
      <c r="T47" s="147" t="s">
        <v>179</v>
      </c>
      <c r="U47" s="147">
        <v>0.21149999999999999</v>
      </c>
      <c r="V47" s="147">
        <f t="shared" si="6"/>
        <v>11.68</v>
      </c>
      <c r="W47" s="147"/>
      <c r="X47" s="147" t="s">
        <v>224</v>
      </c>
      <c r="Y47" s="147" t="s">
        <v>181</v>
      </c>
      <c r="Z47" s="137"/>
      <c r="AA47" s="137"/>
      <c r="AB47" s="137"/>
      <c r="AC47" s="137"/>
      <c r="AD47" s="137"/>
      <c r="AE47" s="137"/>
      <c r="AF47" s="137"/>
      <c r="AG47" s="137" t="s">
        <v>225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x14ac:dyDescent="0.25">
      <c r="A48" s="3"/>
      <c r="B48" s="4"/>
      <c r="C48" s="1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159</v>
      </c>
    </row>
    <row r="49" spans="1:33" x14ac:dyDescent="0.25">
      <c r="A49" s="140"/>
      <c r="B49" s="141" t="s">
        <v>31</v>
      </c>
      <c r="C49" s="174"/>
      <c r="D49" s="142"/>
      <c r="E49" s="143"/>
      <c r="F49" s="143"/>
      <c r="G49" s="157">
        <f>G8+G31+G33+G38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217</v>
      </c>
    </row>
    <row r="50" spans="1:33" x14ac:dyDescent="0.25">
      <c r="A50" s="3"/>
      <c r="B50" s="4"/>
      <c r="C50" s="17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17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68" t="s">
        <v>218</v>
      </c>
      <c r="B52" s="268"/>
      <c r="C52" s="26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49"/>
      <c r="B53" s="250"/>
      <c r="C53" s="251"/>
      <c r="D53" s="250"/>
      <c r="E53" s="250"/>
      <c r="F53" s="250"/>
      <c r="G53" s="25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219</v>
      </c>
    </row>
    <row r="54" spans="1:33" x14ac:dyDescent="0.25">
      <c r="A54" s="253"/>
      <c r="B54" s="254"/>
      <c r="C54" s="255"/>
      <c r="D54" s="254"/>
      <c r="E54" s="254"/>
      <c r="F54" s="254"/>
      <c r="G54" s="25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53"/>
      <c r="B55" s="254"/>
      <c r="C55" s="255"/>
      <c r="D55" s="254"/>
      <c r="E55" s="254"/>
      <c r="F55" s="254"/>
      <c r="G55" s="25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53"/>
      <c r="B56" s="254"/>
      <c r="C56" s="255"/>
      <c r="D56" s="254"/>
      <c r="E56" s="254"/>
      <c r="F56" s="254"/>
      <c r="G56" s="25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57"/>
      <c r="B57" s="258"/>
      <c r="C57" s="259"/>
      <c r="D57" s="258"/>
      <c r="E57" s="258"/>
      <c r="F57" s="258"/>
      <c r="G57" s="26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3"/>
      <c r="B58" s="4"/>
      <c r="C58" s="1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C59" s="175"/>
      <c r="D59" s="10"/>
      <c r="AG59" t="s">
        <v>220</v>
      </c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</sheetData>
  <mergeCells count="6">
    <mergeCell ref="A53:G5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CC0A-A4F1-4B76-B8D4-7B12245DB502}">
  <sheetPr>
    <outlinePr summaryBelow="0"/>
  </sheetPr>
  <dimension ref="A1:BH4986"/>
  <sheetViews>
    <sheetView workbookViewId="0">
      <pane ySplit="7" topLeftCell="A8" activePane="bottomLeft" state="frozen"/>
      <selection sqref="A1:G1"/>
      <selection pane="bottomLeft" activeCell="F17" sqref="F17"/>
    </sheetView>
  </sheetViews>
  <sheetFormatPr defaultRowHeight="13.2" outlineLevelRow="2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58</v>
      </c>
      <c r="C3" s="262" t="s">
        <v>59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52</v>
      </c>
      <c r="C4" s="265" t="s">
        <v>61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120</v>
      </c>
      <c r="C8" s="170" t="s">
        <v>121</v>
      </c>
      <c r="D8" s="153"/>
      <c r="E8" s="154"/>
      <c r="F8" s="155"/>
      <c r="G8" s="156">
        <f ca="1">SUMIF(AG21:AG29,"&lt;&gt;NOR",G9:G16)</f>
        <v>0</v>
      </c>
      <c r="H8" s="150"/>
      <c r="I8" s="150" t="e">
        <f>SUM(I9:I19)</f>
        <v>#REF!</v>
      </c>
      <c r="J8" s="150"/>
      <c r="K8" s="150" t="e">
        <f>SUM(K9:K19)</f>
        <v>#REF!</v>
      </c>
      <c r="L8" s="150"/>
      <c r="M8" s="150" t="e">
        <f>SUM(M9:M19)</f>
        <v>#REF!</v>
      </c>
      <c r="N8" s="149"/>
      <c r="O8" s="149" t="e">
        <f>SUM(O9:O19)</f>
        <v>#REF!</v>
      </c>
      <c r="P8" s="149"/>
      <c r="Q8" s="149" t="e">
        <f>SUM(Q9:Q19)</f>
        <v>#REF!</v>
      </c>
      <c r="R8" s="150"/>
      <c r="S8" s="150"/>
      <c r="T8" s="150"/>
      <c r="U8" s="150"/>
      <c r="V8" s="150" t="e">
        <f>SUM(V9:V19)</f>
        <v>#REF!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649</v>
      </c>
      <c r="C9" s="171" t="s">
        <v>650</v>
      </c>
      <c r="D9" s="166" t="s">
        <v>232</v>
      </c>
      <c r="E9" s="167">
        <v>51.7</v>
      </c>
      <c r="F9" s="168">
        <v>0</v>
      </c>
      <c r="G9" s="169">
        <f>ROUND(E9*F9,2)</f>
        <v>0</v>
      </c>
      <c r="H9" s="148">
        <v>0</v>
      </c>
      <c r="I9" s="147" t="e">
        <f>ROUND(#REF!*H9,2)</f>
        <v>#REF!</v>
      </c>
      <c r="J9" s="148">
        <v>247.5</v>
      </c>
      <c r="K9" s="147" t="e">
        <f>ROUND(#REF!*J9,2)</f>
        <v>#REF!</v>
      </c>
      <c r="L9" s="147">
        <v>21</v>
      </c>
      <c r="M9" s="147" t="e">
        <f>#REF!*(1+L9/100)</f>
        <v>#REF!</v>
      </c>
      <c r="N9" s="146">
        <v>0</v>
      </c>
      <c r="O9" s="146" t="e">
        <f>ROUND(#REF!*N9,2)</f>
        <v>#REF!</v>
      </c>
      <c r="P9" s="146">
        <v>0</v>
      </c>
      <c r="Q9" s="146" t="e">
        <f>ROUND(#REF!*P9,2)</f>
        <v>#REF!</v>
      </c>
      <c r="R9" s="147"/>
      <c r="S9" s="147" t="s">
        <v>178</v>
      </c>
      <c r="T9" s="147" t="s">
        <v>179</v>
      </c>
      <c r="U9" s="147">
        <v>0.23</v>
      </c>
      <c r="V9" s="147" t="e">
        <f>ROUND(#REF!*U9,2)</f>
        <v>#REF!</v>
      </c>
      <c r="W9" s="147"/>
      <c r="X9" s="147" t="s">
        <v>224</v>
      </c>
      <c r="Y9" s="147" t="s">
        <v>181</v>
      </c>
      <c r="Z9" s="137"/>
      <c r="AA9" s="185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2" x14ac:dyDescent="0.25">
      <c r="A10" s="164">
        <v>2</v>
      </c>
      <c r="B10" s="165" t="s">
        <v>378</v>
      </c>
      <c r="C10" s="171" t="s">
        <v>379</v>
      </c>
      <c r="D10" s="166" t="s">
        <v>232</v>
      </c>
      <c r="E10" s="167">
        <v>51.7</v>
      </c>
      <c r="F10" s="168">
        <v>0</v>
      </c>
      <c r="G10" s="169">
        <f>ROUND(E10*F10,2)</f>
        <v>0</v>
      </c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7"/>
      <c r="S10" s="147"/>
      <c r="T10" s="147"/>
      <c r="U10" s="147"/>
      <c r="V10" s="147"/>
      <c r="W10" s="147"/>
      <c r="X10" s="147"/>
      <c r="Y10" s="147"/>
      <c r="Z10" s="137"/>
      <c r="AA10" s="137"/>
      <c r="AB10" s="137"/>
      <c r="AC10" s="137"/>
      <c r="AD10" s="137"/>
      <c r="AE10" s="137"/>
      <c r="AF10" s="137"/>
      <c r="AG10" s="137" t="s">
        <v>251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58">
        <v>3</v>
      </c>
      <c r="B11" s="159" t="s">
        <v>374</v>
      </c>
      <c r="C11" s="172" t="s">
        <v>375</v>
      </c>
      <c r="D11" s="160" t="s">
        <v>232</v>
      </c>
      <c r="E11" s="161">
        <v>52</v>
      </c>
      <c r="F11" s="162">
        <v>0</v>
      </c>
      <c r="G11" s="163">
        <f>ROUND(E11*F11,2)</f>
        <v>0</v>
      </c>
      <c r="H11" s="148">
        <v>0</v>
      </c>
      <c r="I11" s="147" t="e">
        <f>ROUND(#REF!*H11,2)</f>
        <v>#REF!</v>
      </c>
      <c r="J11" s="148">
        <v>169.5</v>
      </c>
      <c r="K11" s="147" t="e">
        <f>ROUND(#REF!*J11,2)</f>
        <v>#REF!</v>
      </c>
      <c r="L11" s="147">
        <v>21</v>
      </c>
      <c r="M11" s="147" t="e">
        <f>#REF!*(1+L11/100)</f>
        <v>#REF!</v>
      </c>
      <c r="N11" s="146">
        <v>0</v>
      </c>
      <c r="O11" s="146" t="e">
        <f>ROUND(#REF!*N11,2)</f>
        <v>#REF!</v>
      </c>
      <c r="P11" s="146">
        <v>0</v>
      </c>
      <c r="Q11" s="146" t="e">
        <f>ROUND(#REF!*P11,2)</f>
        <v>#REF!</v>
      </c>
      <c r="R11" s="147"/>
      <c r="S11" s="147" t="s">
        <v>178</v>
      </c>
      <c r="T11" s="147" t="s">
        <v>179</v>
      </c>
      <c r="U11" s="147">
        <v>0.38979999999999998</v>
      </c>
      <c r="V11" s="147" t="e">
        <f>ROUND(#REF!*U11,2)</f>
        <v>#REF!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44"/>
      <c r="B12" s="145"/>
      <c r="C12" s="178"/>
      <c r="D12" s="176"/>
      <c r="E12" s="177"/>
      <c r="F12" s="147"/>
      <c r="G12" s="147"/>
      <c r="H12" s="148">
        <v>0</v>
      </c>
      <c r="I12" s="147" t="e">
        <f>ROUND(#REF!*H12,2)</f>
        <v>#REF!</v>
      </c>
      <c r="J12" s="148">
        <v>20.7</v>
      </c>
      <c r="K12" s="147" t="e">
        <f>ROUND(#REF!*J12,2)</f>
        <v>#REF!</v>
      </c>
      <c r="L12" s="147">
        <v>21</v>
      </c>
      <c r="M12" s="147" t="e">
        <f>#REF!*(1+L12/100)</f>
        <v>#REF!</v>
      </c>
      <c r="N12" s="146">
        <v>0</v>
      </c>
      <c r="O12" s="146" t="e">
        <f>ROUND(#REF!*N12,2)</f>
        <v>#REF!</v>
      </c>
      <c r="P12" s="146">
        <v>0</v>
      </c>
      <c r="Q12" s="146" t="e">
        <f>ROUND(#REF!*P12,2)</f>
        <v>#REF!</v>
      </c>
      <c r="R12" s="147"/>
      <c r="S12" s="147" t="s">
        <v>178</v>
      </c>
      <c r="T12" s="147" t="s">
        <v>179</v>
      </c>
      <c r="U12" s="147">
        <v>0</v>
      </c>
      <c r="V12" s="147" t="e">
        <f>ROUND(#REF!*U12,2)</f>
        <v>#REF!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2" x14ac:dyDescent="0.25">
      <c r="A13" s="164">
        <v>4</v>
      </c>
      <c r="B13" s="165" t="s">
        <v>376</v>
      </c>
      <c r="C13" s="171" t="s">
        <v>377</v>
      </c>
      <c r="D13" s="166" t="s">
        <v>277</v>
      </c>
      <c r="E13" s="167">
        <v>24.5215</v>
      </c>
      <c r="F13" s="168">
        <v>0</v>
      </c>
      <c r="G13" s="169">
        <f>ROUND(E13*F13,2)</f>
        <v>0</v>
      </c>
      <c r="H13" s="147"/>
      <c r="I13" s="147"/>
      <c r="J13" s="147"/>
      <c r="K13" s="147"/>
      <c r="L13" s="147"/>
      <c r="M13" s="147"/>
      <c r="N13" s="146"/>
      <c r="O13" s="146"/>
      <c r="P13" s="146"/>
      <c r="Q13" s="146"/>
      <c r="R13" s="147"/>
      <c r="S13" s="147"/>
      <c r="T13" s="147"/>
      <c r="U13" s="147"/>
      <c r="V13" s="147"/>
      <c r="W13" s="147"/>
      <c r="X13" s="147"/>
      <c r="Y13" s="147"/>
      <c r="Z13" s="137"/>
      <c r="AA13" s="137"/>
      <c r="AB13" s="137"/>
      <c r="AC13" s="137"/>
      <c r="AD13" s="137"/>
      <c r="AE13" s="137"/>
      <c r="AF13" s="137"/>
      <c r="AG13" s="137" t="s">
        <v>251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5</v>
      </c>
      <c r="B14" s="165" t="s">
        <v>382</v>
      </c>
      <c r="C14" s="171" t="s">
        <v>383</v>
      </c>
      <c r="D14" s="166" t="s">
        <v>384</v>
      </c>
      <c r="E14" s="167">
        <v>1</v>
      </c>
      <c r="F14" s="168">
        <v>0</v>
      </c>
      <c r="G14" s="169">
        <f>ROUND(E14*F14,2)</f>
        <v>0</v>
      </c>
      <c r="H14" s="148">
        <v>0</v>
      </c>
      <c r="I14" s="147" t="e">
        <f>ROUND(#REF!*H14,2)</f>
        <v>#REF!</v>
      </c>
      <c r="J14" s="148">
        <v>122.5</v>
      </c>
      <c r="K14" s="147" t="e">
        <f>ROUND(#REF!*J14,2)</f>
        <v>#REF!</v>
      </c>
      <c r="L14" s="147">
        <v>21</v>
      </c>
      <c r="M14" s="147" t="e">
        <f>#REF!*(1+L14/100)</f>
        <v>#REF!</v>
      </c>
      <c r="N14" s="146">
        <v>0</v>
      </c>
      <c r="O14" s="146" t="e">
        <f>ROUND(#REF!*N14,2)</f>
        <v>#REF!</v>
      </c>
      <c r="P14" s="146">
        <v>0</v>
      </c>
      <c r="Q14" s="146" t="e">
        <f>ROUND(#REF!*P14,2)</f>
        <v>#REF!</v>
      </c>
      <c r="R14" s="147"/>
      <c r="S14" s="147" t="s">
        <v>178</v>
      </c>
      <c r="T14" s="147" t="s">
        <v>179</v>
      </c>
      <c r="U14" s="147">
        <v>0.20200000000000001</v>
      </c>
      <c r="V14" s="147" t="e">
        <f>ROUND(#REF!*U14,2)</f>
        <v>#REF!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2" x14ac:dyDescent="0.25">
      <c r="A15" s="164">
        <v>6</v>
      </c>
      <c r="B15" s="165" t="s">
        <v>385</v>
      </c>
      <c r="C15" s="171" t="s">
        <v>386</v>
      </c>
      <c r="D15" s="166" t="s">
        <v>384</v>
      </c>
      <c r="E15" s="167">
        <v>1</v>
      </c>
      <c r="F15" s="168">
        <v>0</v>
      </c>
      <c r="G15" s="169">
        <f>ROUND(E15*F15,2)</f>
        <v>0</v>
      </c>
      <c r="H15" s="147"/>
      <c r="I15" s="147"/>
      <c r="J15" s="147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 t="s">
        <v>251</v>
      </c>
      <c r="AH15" s="137">
        <v>0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58">
        <v>7</v>
      </c>
      <c r="B16" s="159" t="s">
        <v>387</v>
      </c>
      <c r="C16" s="172" t="s">
        <v>388</v>
      </c>
      <c r="D16" s="160" t="s">
        <v>384</v>
      </c>
      <c r="E16" s="161">
        <v>1</v>
      </c>
      <c r="F16" s="162">
        <v>0</v>
      </c>
      <c r="G16" s="163">
        <f>ROUND(E16*F16,2)</f>
        <v>0</v>
      </c>
      <c r="H16" s="148">
        <v>548.73</v>
      </c>
      <c r="I16" s="147" t="e">
        <f>ROUND(#REF!*H16,2)</f>
        <v>#REF!</v>
      </c>
      <c r="J16" s="148">
        <v>562.27</v>
      </c>
      <c r="K16" s="147" t="e">
        <f>ROUND(#REF!*J16,2)</f>
        <v>#REF!</v>
      </c>
      <c r="L16" s="147">
        <v>21</v>
      </c>
      <c r="M16" s="147" t="e">
        <f>#REF!*(1+L16/100)</f>
        <v>#REF!</v>
      </c>
      <c r="N16" s="146">
        <v>0</v>
      </c>
      <c r="O16" s="146" t="e">
        <f>ROUND(#REF!*N16,2)</f>
        <v>#REF!</v>
      </c>
      <c r="P16" s="146">
        <v>0</v>
      </c>
      <c r="Q16" s="146" t="e">
        <f>ROUND(#REF!*P16,2)</f>
        <v>#REF!</v>
      </c>
      <c r="R16" s="147"/>
      <c r="S16" s="147" t="s">
        <v>178</v>
      </c>
      <c r="T16" s="147" t="s">
        <v>179</v>
      </c>
      <c r="U16" s="147">
        <v>1.587</v>
      </c>
      <c r="V16" s="147" t="e">
        <f>ROUND(#REF!*U16,2)</f>
        <v>#REF!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2" x14ac:dyDescent="0.25">
      <c r="A17" s="3"/>
      <c r="B17" s="4"/>
      <c r="C17" s="173"/>
      <c r="D17" s="6"/>
      <c r="E17" s="3"/>
      <c r="F17" s="3"/>
      <c r="G17" s="3"/>
      <c r="H17" s="147"/>
      <c r="I17" s="147"/>
      <c r="J17" s="147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 t="s">
        <v>251</v>
      </c>
      <c r="AH17" s="137">
        <v>0</v>
      </c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40"/>
      <c r="B18" s="141" t="s">
        <v>31</v>
      </c>
      <c r="C18" s="174"/>
      <c r="D18" s="142"/>
      <c r="E18" s="143"/>
      <c r="F18" s="143"/>
      <c r="G18" s="157">
        <f ca="1">G8</f>
        <v>0</v>
      </c>
      <c r="H18" s="148">
        <v>0</v>
      </c>
      <c r="I18" s="147" t="e">
        <f>ROUND(#REF!*H18,2)</f>
        <v>#REF!</v>
      </c>
      <c r="J18" s="148">
        <v>595</v>
      </c>
      <c r="K18" s="147" t="e">
        <f>ROUND(#REF!*J18,2)</f>
        <v>#REF!</v>
      </c>
      <c r="L18" s="147">
        <v>21</v>
      </c>
      <c r="M18" s="147" t="e">
        <f>#REF!*(1+L18/100)</f>
        <v>#REF!</v>
      </c>
      <c r="N18" s="146">
        <v>0</v>
      </c>
      <c r="O18" s="146" t="e">
        <f>ROUND(#REF!*N18,2)</f>
        <v>#REF!</v>
      </c>
      <c r="P18" s="146">
        <v>0</v>
      </c>
      <c r="Q18" s="146" t="e">
        <f>ROUND(#REF!*P18,2)</f>
        <v>#REF!</v>
      </c>
      <c r="R18" s="147"/>
      <c r="S18" s="147" t="s">
        <v>178</v>
      </c>
      <c r="T18" s="147" t="s">
        <v>179</v>
      </c>
      <c r="U18" s="147">
        <v>0</v>
      </c>
      <c r="V18" s="147" t="e">
        <f>ROUND(#REF!*U18,2)</f>
        <v>#REF!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3"/>
      <c r="B19" s="4"/>
      <c r="C19" s="173" t="s">
        <v>651</v>
      </c>
      <c r="D19" s="6"/>
      <c r="E19" s="3"/>
      <c r="F19" s="3"/>
      <c r="G19" s="3"/>
      <c r="H19" s="148">
        <v>0</v>
      </c>
      <c r="I19" s="147" t="e">
        <f>ROUND(#REF!*H19,2)</f>
        <v>#REF!</v>
      </c>
      <c r="J19" s="148">
        <v>7.3</v>
      </c>
      <c r="K19" s="147" t="e">
        <f>ROUND(#REF!*J19,2)</f>
        <v>#REF!</v>
      </c>
      <c r="L19" s="147">
        <v>21</v>
      </c>
      <c r="M19" s="147" t="e">
        <f>#REF!*(1+L19/100)</f>
        <v>#REF!</v>
      </c>
      <c r="N19" s="146">
        <v>0</v>
      </c>
      <c r="O19" s="146" t="e">
        <f>ROUND(#REF!*N19,2)</f>
        <v>#REF!</v>
      </c>
      <c r="P19" s="146">
        <v>0</v>
      </c>
      <c r="Q19" s="146" t="e">
        <f>ROUND(#REF!*P19,2)</f>
        <v>#REF!</v>
      </c>
      <c r="R19" s="147"/>
      <c r="S19" s="147" t="s">
        <v>178</v>
      </c>
      <c r="T19" s="147" t="s">
        <v>179</v>
      </c>
      <c r="U19" s="147">
        <v>5.0000000000000001E-3</v>
      </c>
      <c r="V19" s="147" t="e">
        <f>ROUND(#REF!*U19,2)</f>
        <v>#REF!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5">
      <c r="A20" s="3"/>
      <c r="B20" s="4"/>
      <c r="C20" s="173"/>
      <c r="D20" s="6"/>
      <c r="E20" s="3"/>
      <c r="F20" s="3"/>
      <c r="G20" s="3"/>
      <c r="H20" s="150"/>
      <c r="I20" s="150" t="e">
        <f>SUM(I21:I29)</f>
        <v>#REF!</v>
      </c>
      <c r="J20" s="150"/>
      <c r="K20" s="150" t="e">
        <f>SUM(K21:K29)</f>
        <v>#REF!</v>
      </c>
      <c r="L20" s="150"/>
      <c r="M20" s="150" t="e">
        <f>SUM(M21:M29)</f>
        <v>#REF!</v>
      </c>
      <c r="N20" s="149"/>
      <c r="O20" s="149" t="e">
        <f>SUM(O21:O29)</f>
        <v>#REF!</v>
      </c>
      <c r="P20" s="149"/>
      <c r="Q20" s="149" t="e">
        <f>SUM(Q21:Q29)</f>
        <v>#REF!</v>
      </c>
      <c r="R20" s="150"/>
      <c r="S20" s="150"/>
      <c r="T20" s="150"/>
      <c r="U20" s="150"/>
      <c r="V20" s="150" t="e">
        <f>SUM(V21:V29)</f>
        <v>#REF!</v>
      </c>
      <c r="W20" s="150"/>
      <c r="X20" s="150"/>
      <c r="Y20" s="150"/>
      <c r="AG20" t="s">
        <v>174</v>
      </c>
    </row>
    <row r="21" spans="1:60" outlineLevel="1" x14ac:dyDescent="0.25">
      <c r="A21" s="268" t="s">
        <v>218</v>
      </c>
      <c r="B21" s="268"/>
      <c r="C21" s="269"/>
      <c r="D21" s="6"/>
      <c r="E21" s="3"/>
      <c r="F21" s="3"/>
      <c r="G21" s="3"/>
      <c r="H21" s="148">
        <v>637.05999999999995</v>
      </c>
      <c r="I21" s="147">
        <f>ROUND(E9*H21,2)</f>
        <v>32936</v>
      </c>
      <c r="J21" s="148">
        <v>56.94</v>
      </c>
      <c r="K21" s="147">
        <f>ROUND(E9*J21,2)</f>
        <v>2943.8</v>
      </c>
      <c r="L21" s="147">
        <v>21</v>
      </c>
      <c r="M21" s="147">
        <f>G9*(1+L21/100)</f>
        <v>0</v>
      </c>
      <c r="N21" s="146">
        <v>0</v>
      </c>
      <c r="O21" s="146">
        <f>ROUND(E9*N21,2)</f>
        <v>0</v>
      </c>
      <c r="P21" s="146">
        <v>0</v>
      </c>
      <c r="Q21" s="146">
        <f>ROUND(E9*P21,2)</f>
        <v>0</v>
      </c>
      <c r="R21" s="147"/>
      <c r="S21" s="147" t="s">
        <v>362</v>
      </c>
      <c r="T21" s="147" t="s">
        <v>179</v>
      </c>
      <c r="U21" s="147">
        <v>9.7000000000000003E-2</v>
      </c>
      <c r="V21" s="147">
        <f>ROUND(E9*U21,2)</f>
        <v>5.01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249"/>
      <c r="B22" s="250"/>
      <c r="C22" s="251"/>
      <c r="D22" s="250"/>
      <c r="E22" s="250"/>
      <c r="F22" s="250"/>
      <c r="G22" s="252"/>
      <c r="H22" s="148">
        <v>3.48</v>
      </c>
      <c r="I22" s="147">
        <f>ROUND(E10*H22,2)</f>
        <v>179.92</v>
      </c>
      <c r="J22" s="148">
        <v>37.72</v>
      </c>
      <c r="K22" s="147">
        <f>ROUND(E10*J22,2)</f>
        <v>1950.12</v>
      </c>
      <c r="L22" s="147">
        <v>21</v>
      </c>
      <c r="M22" s="147">
        <f>G10*(1+L22/100)</f>
        <v>0</v>
      </c>
      <c r="N22" s="146">
        <v>0</v>
      </c>
      <c r="O22" s="146">
        <f>ROUND(E10*N22,2)</f>
        <v>0</v>
      </c>
      <c r="P22" s="146">
        <v>0</v>
      </c>
      <c r="Q22" s="146">
        <f>ROUND(E10*P22,2)</f>
        <v>0</v>
      </c>
      <c r="R22" s="147"/>
      <c r="S22" s="147" t="s">
        <v>178</v>
      </c>
      <c r="T22" s="147" t="s">
        <v>179</v>
      </c>
      <c r="U22" s="147">
        <v>7.9000000000000001E-2</v>
      </c>
      <c r="V22" s="147">
        <f>ROUND(E10*U22,2)</f>
        <v>4.08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253"/>
      <c r="B23" s="254"/>
      <c r="C23" s="255"/>
      <c r="D23" s="254"/>
      <c r="E23" s="254"/>
      <c r="F23" s="254"/>
      <c r="G23" s="256"/>
      <c r="H23" s="148">
        <v>4.16</v>
      </c>
      <c r="I23" s="147">
        <f>ROUND(E11*H23,2)</f>
        <v>216.32</v>
      </c>
      <c r="J23" s="148">
        <v>9.34</v>
      </c>
      <c r="K23" s="147">
        <f>ROUND(E11*J23,2)</f>
        <v>485.68</v>
      </c>
      <c r="L23" s="147">
        <v>21</v>
      </c>
      <c r="M23" s="147">
        <f>G11*(1+L23/100)</f>
        <v>0</v>
      </c>
      <c r="N23" s="146">
        <v>0</v>
      </c>
      <c r="O23" s="146">
        <f>ROUND(E11*N23,2)</f>
        <v>0</v>
      </c>
      <c r="P23" s="146">
        <v>0</v>
      </c>
      <c r="Q23" s="146">
        <f>ROUND(E11*P23,2)</f>
        <v>0</v>
      </c>
      <c r="R23" s="147"/>
      <c r="S23" s="147" t="s">
        <v>178</v>
      </c>
      <c r="T23" s="147" t="s">
        <v>179</v>
      </c>
      <c r="U23" s="147">
        <v>2.5999999999999999E-2</v>
      </c>
      <c r="V23" s="147">
        <f>ROUND(E11*U23,2)</f>
        <v>1.35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5">
      <c r="A24" s="253"/>
      <c r="B24" s="254"/>
      <c r="C24" s="255"/>
      <c r="D24" s="254"/>
      <c r="E24" s="254"/>
      <c r="F24" s="254"/>
      <c r="G24" s="256"/>
      <c r="H24" s="148">
        <v>1639.15</v>
      </c>
      <c r="I24" s="147" t="e">
        <f>ROUND(#REF!*H24,2)</f>
        <v>#REF!</v>
      </c>
      <c r="J24" s="148">
        <v>3391.39</v>
      </c>
      <c r="K24" s="147" t="e">
        <f>ROUND(#REF!*J24,2)</f>
        <v>#REF!</v>
      </c>
      <c r="L24" s="147">
        <v>21</v>
      </c>
      <c r="M24" s="147" t="e">
        <f>#REF!*(1+L24/100)</f>
        <v>#REF!</v>
      </c>
      <c r="N24" s="146">
        <v>1.1474599999999999</v>
      </c>
      <c r="O24" s="146" t="e">
        <f>ROUND(#REF!*N24,2)</f>
        <v>#REF!</v>
      </c>
      <c r="P24" s="146">
        <v>0</v>
      </c>
      <c r="Q24" s="146" t="e">
        <f>ROUND(#REF!*P24,2)</f>
        <v>#REF!</v>
      </c>
      <c r="R24" s="147"/>
      <c r="S24" s="147" t="s">
        <v>178</v>
      </c>
      <c r="T24" s="147" t="s">
        <v>179</v>
      </c>
      <c r="U24" s="147">
        <v>6.8898700000000002</v>
      </c>
      <c r="V24" s="147" t="e">
        <f>ROUND(#REF!*U24,2)</f>
        <v>#REF!</v>
      </c>
      <c r="W24" s="147"/>
      <c r="X24" s="147" t="s">
        <v>380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381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5">
      <c r="A25" s="253"/>
      <c r="B25" s="254"/>
      <c r="C25" s="255"/>
      <c r="D25" s="254"/>
      <c r="E25" s="254"/>
      <c r="F25" s="254"/>
      <c r="G25" s="256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257"/>
      <c r="B26" s="258"/>
      <c r="C26" s="259"/>
      <c r="D26" s="258"/>
      <c r="E26" s="258"/>
      <c r="F26" s="258"/>
      <c r="G26" s="260"/>
      <c r="H26" s="148">
        <v>0</v>
      </c>
      <c r="I26" s="147">
        <f>ROUND(E13*H26,2)</f>
        <v>0</v>
      </c>
      <c r="J26" s="148">
        <v>138</v>
      </c>
      <c r="K26" s="147">
        <f>ROUND(E13*J26,2)</f>
        <v>3383.97</v>
      </c>
      <c r="L26" s="147">
        <v>21</v>
      </c>
      <c r="M26" s="147">
        <f>G13*(1+L26/100)</f>
        <v>0</v>
      </c>
      <c r="N26" s="146">
        <v>0</v>
      </c>
      <c r="O26" s="146">
        <f>ROUND(E13*N26,2)</f>
        <v>0</v>
      </c>
      <c r="P26" s="146">
        <v>0</v>
      </c>
      <c r="Q26" s="146">
        <f>ROUND(E13*P26,2)</f>
        <v>0</v>
      </c>
      <c r="R26" s="147"/>
      <c r="S26" s="147" t="s">
        <v>178</v>
      </c>
      <c r="T26" s="147" t="s">
        <v>179</v>
      </c>
      <c r="U26" s="147">
        <v>0.21149999999999999</v>
      </c>
      <c r="V26" s="147">
        <f>ROUND(E13*U26,2)</f>
        <v>5.19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3"/>
      <c r="B27" s="4"/>
      <c r="C27" s="173"/>
      <c r="D27" s="6"/>
      <c r="E27" s="3"/>
      <c r="F27" s="3"/>
      <c r="G27" s="3"/>
      <c r="H27" s="148">
        <v>0</v>
      </c>
      <c r="I27" s="147">
        <f>ROUND(E14*H27,2)</f>
        <v>0</v>
      </c>
      <c r="J27" s="148">
        <v>5250</v>
      </c>
      <c r="K27" s="147">
        <f>ROUND(E14*J27,2)</f>
        <v>5250</v>
      </c>
      <c r="L27" s="147">
        <v>21</v>
      </c>
      <c r="M27" s="147">
        <f>G14*(1+L27/100)</f>
        <v>0</v>
      </c>
      <c r="N27" s="146">
        <v>1.4069999999999999E-2</v>
      </c>
      <c r="O27" s="146">
        <f>ROUND(E14*N27,2)</f>
        <v>0.01</v>
      </c>
      <c r="P27" s="146">
        <v>0</v>
      </c>
      <c r="Q27" s="146">
        <f>ROUND(E14*P27,2)</f>
        <v>0</v>
      </c>
      <c r="R27" s="147"/>
      <c r="S27" s="147" t="s">
        <v>247</v>
      </c>
      <c r="T27" s="147" t="s">
        <v>179</v>
      </c>
      <c r="U27" s="147">
        <v>0</v>
      </c>
      <c r="V27" s="147">
        <f>ROUND(E14*U27,2)</f>
        <v>0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256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C28" s="175"/>
      <c r="D28" s="10"/>
      <c r="H28" s="148">
        <v>436.92</v>
      </c>
      <c r="I28" s="147">
        <f>ROUND(E15*H28,2)</f>
        <v>436.92</v>
      </c>
      <c r="J28" s="148">
        <v>24563.08</v>
      </c>
      <c r="K28" s="147">
        <f>ROUND(E15*J28,2)</f>
        <v>24563.08</v>
      </c>
      <c r="L28" s="147">
        <v>21</v>
      </c>
      <c r="M28" s="147">
        <f>G15*(1+L28/100)</f>
        <v>0</v>
      </c>
      <c r="N28" s="146">
        <v>1.4069999999999999E-2</v>
      </c>
      <c r="O28" s="146">
        <f>ROUND(E15*N28,2)</f>
        <v>0.01</v>
      </c>
      <c r="P28" s="146">
        <v>0</v>
      </c>
      <c r="Q28" s="146">
        <f>ROUND(E15*P28,2)</f>
        <v>0</v>
      </c>
      <c r="R28" s="147"/>
      <c r="S28" s="147" t="s">
        <v>178</v>
      </c>
      <c r="T28" s="147" t="s">
        <v>179</v>
      </c>
      <c r="U28" s="147">
        <v>1.302</v>
      </c>
      <c r="V28" s="147">
        <f>ROUND(E15*U28,2)</f>
        <v>1.3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5">
      <c r="D29" s="10"/>
      <c r="H29" s="148">
        <v>0</v>
      </c>
      <c r="I29" s="147">
        <f>ROUND(E16*H29,2)</f>
        <v>0</v>
      </c>
      <c r="J29" s="148">
        <v>15000</v>
      </c>
      <c r="K29" s="147">
        <f>ROUND(E16*J29,2)</f>
        <v>15000</v>
      </c>
      <c r="L29" s="147">
        <v>21</v>
      </c>
      <c r="M29" s="147">
        <f>G16*(1+L29/100)</f>
        <v>0</v>
      </c>
      <c r="N29" s="146">
        <v>1.4069999999999999E-2</v>
      </c>
      <c r="O29" s="146">
        <f>ROUND(E16*N29,2)</f>
        <v>0.01</v>
      </c>
      <c r="P29" s="146">
        <v>0</v>
      </c>
      <c r="Q29" s="146">
        <f>ROUND(E16*P29,2)</f>
        <v>0</v>
      </c>
      <c r="R29" s="147"/>
      <c r="S29" s="147" t="s">
        <v>247</v>
      </c>
      <c r="T29" s="147" t="s">
        <v>179</v>
      </c>
      <c r="U29" s="147">
        <v>0</v>
      </c>
      <c r="V29" s="147">
        <f>ROUND(E16*U29,2)</f>
        <v>0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x14ac:dyDescent="0.25">
      <c r="D30" s="1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159</v>
      </c>
    </row>
    <row r="31" spans="1:60" x14ac:dyDescent="0.25">
      <c r="D31" s="1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 ca="1">SUMIF(L7:L29,AE30,G7:G16)</f>
        <v>0</v>
      </c>
      <c r="AF31">
        <f ca="1">SUMIF(L7:L29,AF30,G7:G16)</f>
        <v>0</v>
      </c>
      <c r="AG31" t="s">
        <v>217</v>
      </c>
    </row>
    <row r="32" spans="1:60" x14ac:dyDescent="0.25">
      <c r="D32" s="1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4:33" x14ac:dyDescent="0.25">
      <c r="D33" s="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4:33" x14ac:dyDescent="0.25">
      <c r="D34" s="1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4:33" x14ac:dyDescent="0.25">
      <c r="D35" s="1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219</v>
      </c>
    </row>
    <row r="36" spans="4:33" x14ac:dyDescent="0.25">
      <c r="D36" s="1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4:33" x14ac:dyDescent="0.25">
      <c r="D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4:33" x14ac:dyDescent="0.25">
      <c r="D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4:33" x14ac:dyDescent="0.25">
      <c r="D39" s="1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4:33" x14ac:dyDescent="0.25">
      <c r="D40" s="1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4:33" x14ac:dyDescent="0.25">
      <c r="D41" s="10"/>
      <c r="AG41" t="s">
        <v>220</v>
      </c>
    </row>
    <row r="42" spans="4:33" x14ac:dyDescent="0.25">
      <c r="D42" s="10"/>
    </row>
    <row r="43" spans="4:33" x14ac:dyDescent="0.25">
      <c r="D43" s="10"/>
    </row>
    <row r="44" spans="4:33" x14ac:dyDescent="0.25">
      <c r="D44" s="10"/>
    </row>
    <row r="45" spans="4:33" x14ac:dyDescent="0.25">
      <c r="D45" s="10"/>
    </row>
    <row r="46" spans="4:33" x14ac:dyDescent="0.25">
      <c r="D46" s="10"/>
    </row>
    <row r="47" spans="4:33" x14ac:dyDescent="0.25">
      <c r="D47" s="10"/>
    </row>
    <row r="48" spans="4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AA6B-BA75-4333-96DC-F416614FD650}">
  <sheetPr>
    <outlinePr summaryBelow="0"/>
  </sheetPr>
  <dimension ref="A1:BH5000"/>
  <sheetViews>
    <sheetView topLeftCell="B1" workbookViewId="0">
      <pane ySplit="7" topLeftCell="A8" activePane="bottomLeft" state="frozen"/>
      <selection pane="bottomLeft" activeCell="F35" sqref="F35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52</v>
      </c>
      <c r="C4" s="265" t="s">
        <v>64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SUMIF(AG9:AG19,"&lt;&gt;NOR",G9:G19)</f>
        <v>0</v>
      </c>
      <c r="H8" s="150"/>
      <c r="I8" s="150">
        <f>SUM(I9:I19)</f>
        <v>236.12</v>
      </c>
      <c r="J8" s="150"/>
      <c r="K8" s="150">
        <f>SUM(K9:K19)</f>
        <v>7000.0899999999992</v>
      </c>
      <c r="L8" s="150"/>
      <c r="M8" s="150">
        <f>SUM(M9:M19)</f>
        <v>0</v>
      </c>
      <c r="N8" s="149"/>
      <c r="O8" s="149">
        <f>SUM(O9:O19)</f>
        <v>0</v>
      </c>
      <c r="P8" s="149"/>
      <c r="Q8" s="149">
        <f>SUM(Q9:Q19)</f>
        <v>0</v>
      </c>
      <c r="R8" s="150"/>
      <c r="S8" s="150"/>
      <c r="T8" s="150"/>
      <c r="U8" s="150"/>
      <c r="V8" s="150">
        <f>SUM(V9:V19)</f>
        <v>10.19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389</v>
      </c>
      <c r="C9" s="171" t="s">
        <v>390</v>
      </c>
      <c r="D9" s="166" t="s">
        <v>391</v>
      </c>
      <c r="E9" s="167">
        <v>0.3</v>
      </c>
      <c r="F9" s="168">
        <v>0</v>
      </c>
      <c r="G9" s="169">
        <f t="shared" ref="G9:G19" si="0">ROUND(E9*F9,2)</f>
        <v>0</v>
      </c>
      <c r="H9" s="148">
        <v>95.6</v>
      </c>
      <c r="I9" s="147">
        <f t="shared" ref="I9:I19" si="1">ROUND(E9*H9,2)</f>
        <v>28.68</v>
      </c>
      <c r="J9" s="148">
        <v>0</v>
      </c>
      <c r="K9" s="147">
        <f t="shared" ref="K9:K19" si="2">ROUND(E9*J9,2)</f>
        <v>0</v>
      </c>
      <c r="L9" s="147">
        <v>21</v>
      </c>
      <c r="M9" s="147">
        <f t="shared" ref="M9:M19" si="3">G9*(1+L9/100)</f>
        <v>0</v>
      </c>
      <c r="N9" s="146">
        <v>0</v>
      </c>
      <c r="O9" s="146">
        <f t="shared" ref="O9:O19" si="4">ROUND(E9*N9,2)</f>
        <v>0</v>
      </c>
      <c r="P9" s="146">
        <v>0</v>
      </c>
      <c r="Q9" s="146">
        <f t="shared" ref="Q9:Q19" si="5">ROUND(E9*P9,2)</f>
        <v>0</v>
      </c>
      <c r="R9" s="147" t="s">
        <v>272</v>
      </c>
      <c r="S9" s="147" t="s">
        <v>178</v>
      </c>
      <c r="T9" s="147" t="s">
        <v>179</v>
      </c>
      <c r="U9" s="147">
        <v>0</v>
      </c>
      <c r="V9" s="147">
        <f t="shared" ref="V9:V19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0.399999999999999" outlineLevel="1" x14ac:dyDescent="0.25">
      <c r="A10" s="164">
        <v>2</v>
      </c>
      <c r="B10" s="165" t="s">
        <v>392</v>
      </c>
      <c r="C10" s="171" t="s">
        <v>393</v>
      </c>
      <c r="D10" s="166" t="s">
        <v>235</v>
      </c>
      <c r="E10" s="167">
        <v>2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1500</v>
      </c>
      <c r="K10" s="147">
        <f t="shared" si="2"/>
        <v>3000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247</v>
      </c>
      <c r="T10" s="147" t="s">
        <v>179</v>
      </c>
      <c r="U10" s="147">
        <v>0</v>
      </c>
      <c r="V10" s="147">
        <f t="shared" si="6"/>
        <v>0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394</v>
      </c>
      <c r="C11" s="171" t="s">
        <v>395</v>
      </c>
      <c r="D11" s="166" t="s">
        <v>223</v>
      </c>
      <c r="E11" s="167">
        <v>40</v>
      </c>
      <c r="F11" s="168">
        <v>0</v>
      </c>
      <c r="G11" s="169">
        <f t="shared" si="0"/>
        <v>0</v>
      </c>
      <c r="H11" s="148">
        <v>1.6</v>
      </c>
      <c r="I11" s="147">
        <f t="shared" si="1"/>
        <v>64</v>
      </c>
      <c r="J11" s="148">
        <v>22.3</v>
      </c>
      <c r="K11" s="147">
        <f t="shared" si="2"/>
        <v>892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0.06</v>
      </c>
      <c r="V11" s="147">
        <f t="shared" si="6"/>
        <v>2.4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396</v>
      </c>
      <c r="C12" s="171" t="s">
        <v>397</v>
      </c>
      <c r="D12" s="166" t="s">
        <v>223</v>
      </c>
      <c r="E12" s="167">
        <v>40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47.8</v>
      </c>
      <c r="K12" s="147">
        <f t="shared" si="2"/>
        <v>1912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0.13</v>
      </c>
      <c r="V12" s="147">
        <f t="shared" si="6"/>
        <v>5.2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398</v>
      </c>
      <c r="C13" s="171" t="s">
        <v>399</v>
      </c>
      <c r="D13" s="166" t="s">
        <v>223</v>
      </c>
      <c r="E13" s="167">
        <v>40</v>
      </c>
      <c r="F13" s="168">
        <v>0</v>
      </c>
      <c r="G13" s="169">
        <f t="shared" si="0"/>
        <v>0</v>
      </c>
      <c r="H13" s="148">
        <v>0.02</v>
      </c>
      <c r="I13" s="147">
        <f t="shared" si="1"/>
        <v>0.8</v>
      </c>
      <c r="J13" s="148">
        <v>4.4800000000000004</v>
      </c>
      <c r="K13" s="147">
        <f t="shared" si="2"/>
        <v>179.2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3.5000000000000001E-3</v>
      </c>
      <c r="V13" s="147">
        <f t="shared" si="6"/>
        <v>0.14000000000000001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400</v>
      </c>
      <c r="C14" s="171" t="s">
        <v>401</v>
      </c>
      <c r="D14" s="166" t="s">
        <v>277</v>
      </c>
      <c r="E14" s="167">
        <v>1E-4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7880</v>
      </c>
      <c r="K14" s="147">
        <f t="shared" si="2"/>
        <v>0.79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21.428999999999998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402</v>
      </c>
      <c r="C15" s="171" t="s">
        <v>403</v>
      </c>
      <c r="D15" s="166" t="s">
        <v>223</v>
      </c>
      <c r="E15" s="167">
        <v>40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</v>
      </c>
      <c r="K15" s="147">
        <f t="shared" si="2"/>
        <v>200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0.44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404</v>
      </c>
      <c r="C16" s="171" t="s">
        <v>405</v>
      </c>
      <c r="D16" s="166" t="s">
        <v>406</v>
      </c>
      <c r="E16" s="167">
        <v>0.5</v>
      </c>
      <c r="F16" s="168">
        <v>0</v>
      </c>
      <c r="G16" s="169">
        <f t="shared" si="0"/>
        <v>0</v>
      </c>
      <c r="H16" s="148">
        <v>30</v>
      </c>
      <c r="I16" s="147">
        <f t="shared" si="1"/>
        <v>15</v>
      </c>
      <c r="J16" s="148">
        <v>0</v>
      </c>
      <c r="K16" s="147">
        <f t="shared" si="2"/>
        <v>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 t="s">
        <v>272</v>
      </c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248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249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9</v>
      </c>
      <c r="B17" s="165" t="s">
        <v>407</v>
      </c>
      <c r="C17" s="171" t="s">
        <v>408</v>
      </c>
      <c r="D17" s="166" t="s">
        <v>409</v>
      </c>
      <c r="E17" s="167">
        <v>0.08</v>
      </c>
      <c r="F17" s="168">
        <v>0</v>
      </c>
      <c r="G17" s="169">
        <f t="shared" si="0"/>
        <v>0</v>
      </c>
      <c r="H17" s="148">
        <v>235.5</v>
      </c>
      <c r="I17" s="147">
        <f t="shared" si="1"/>
        <v>18.84</v>
      </c>
      <c r="J17" s="148">
        <v>0</v>
      </c>
      <c r="K17" s="147">
        <f t="shared" si="2"/>
        <v>0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 t="s">
        <v>272</v>
      </c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248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249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10</v>
      </c>
      <c r="B18" s="165" t="s">
        <v>410</v>
      </c>
      <c r="C18" s="171" t="s">
        <v>411</v>
      </c>
      <c r="D18" s="166" t="s">
        <v>223</v>
      </c>
      <c r="E18" s="167">
        <v>40</v>
      </c>
      <c r="F18" s="168">
        <v>0</v>
      </c>
      <c r="G18" s="169">
        <f t="shared" si="0"/>
        <v>0</v>
      </c>
      <c r="H18" s="148">
        <v>2.72</v>
      </c>
      <c r="I18" s="147">
        <f t="shared" si="1"/>
        <v>108.8</v>
      </c>
      <c r="J18" s="148">
        <v>20.28</v>
      </c>
      <c r="K18" s="147">
        <f t="shared" si="2"/>
        <v>811.2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0.05</v>
      </c>
      <c r="V18" s="147">
        <f t="shared" si="6"/>
        <v>2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11</v>
      </c>
      <c r="B19" s="165" t="s">
        <v>412</v>
      </c>
      <c r="C19" s="171" t="s">
        <v>413</v>
      </c>
      <c r="D19" s="166" t="s">
        <v>277</v>
      </c>
      <c r="E19" s="167">
        <v>5.0000000000000001E-3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980</v>
      </c>
      <c r="K19" s="147">
        <f t="shared" si="2"/>
        <v>4.9000000000000004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1.925</v>
      </c>
      <c r="V19" s="147">
        <f t="shared" si="6"/>
        <v>0.01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x14ac:dyDescent="0.25">
      <c r="A20" s="151" t="s">
        <v>173</v>
      </c>
      <c r="B20" s="152" t="s">
        <v>130</v>
      </c>
      <c r="C20" s="170" t="s">
        <v>131</v>
      </c>
      <c r="D20" s="153"/>
      <c r="E20" s="154"/>
      <c r="F20" s="155"/>
      <c r="G20" s="156">
        <f>SUMIF(AG21:AG23,"&lt;&gt;NOR",G21:G23)</f>
        <v>0</v>
      </c>
      <c r="H20" s="150"/>
      <c r="I20" s="150">
        <f>SUM(I21:I23)</f>
        <v>0</v>
      </c>
      <c r="J20" s="150"/>
      <c r="K20" s="150">
        <f>SUM(K21:K23)</f>
        <v>9104.9</v>
      </c>
      <c r="L20" s="150"/>
      <c r="M20" s="150">
        <f>SUM(M21:M23)</f>
        <v>0</v>
      </c>
      <c r="N20" s="149"/>
      <c r="O20" s="149">
        <f>SUM(O21:O23)</f>
        <v>0</v>
      </c>
      <c r="P20" s="149"/>
      <c r="Q20" s="149">
        <f>SUM(Q21:Q23)</f>
        <v>0</v>
      </c>
      <c r="R20" s="150"/>
      <c r="S20" s="150"/>
      <c r="T20" s="150"/>
      <c r="U20" s="150"/>
      <c r="V20" s="150">
        <f>SUM(V21:V23)</f>
        <v>14.469999999999999</v>
      </c>
      <c r="W20" s="150"/>
      <c r="X20" s="150"/>
      <c r="Y20" s="150"/>
      <c r="AG20" t="s">
        <v>174</v>
      </c>
    </row>
    <row r="21" spans="1:60" outlineLevel="1" x14ac:dyDescent="0.25">
      <c r="A21" s="158">
        <v>12</v>
      </c>
      <c r="B21" s="159" t="s">
        <v>414</v>
      </c>
      <c r="C21" s="172" t="s">
        <v>415</v>
      </c>
      <c r="D21" s="160" t="s">
        <v>232</v>
      </c>
      <c r="E21" s="161">
        <v>43.96</v>
      </c>
      <c r="F21" s="162">
        <v>0</v>
      </c>
      <c r="G21" s="163">
        <f>ROUND(E21*F21,2)</f>
        <v>0</v>
      </c>
      <c r="H21" s="148">
        <v>0</v>
      </c>
      <c r="I21" s="147">
        <f>ROUND(E21*H21,2)</f>
        <v>0</v>
      </c>
      <c r="J21" s="148">
        <v>127.5</v>
      </c>
      <c r="K21" s="147">
        <f>ROUND(E21*J21,2)</f>
        <v>5604.9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0.28699999999999998</v>
      </c>
      <c r="V21" s="147">
        <f>ROUND(E21*U21,2)</f>
        <v>12.62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333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5">
      <c r="A22" s="144"/>
      <c r="B22" s="145"/>
      <c r="C22" s="178" t="s">
        <v>416</v>
      </c>
      <c r="D22" s="176"/>
      <c r="E22" s="177">
        <v>43.96</v>
      </c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164">
        <v>13</v>
      </c>
      <c r="B23" s="165" t="s">
        <v>417</v>
      </c>
      <c r="C23" s="171" t="s">
        <v>418</v>
      </c>
      <c r="D23" s="166" t="s">
        <v>269</v>
      </c>
      <c r="E23" s="167">
        <v>1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3500</v>
      </c>
      <c r="K23" s="147">
        <f>ROUND(E23*J23,2)</f>
        <v>3500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1.8480000000000001</v>
      </c>
      <c r="V23" s="147">
        <f>ROUND(E23*U23,2)</f>
        <v>1.85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333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5">
      <c r="A24" s="151" t="s">
        <v>173</v>
      </c>
      <c r="B24" s="152" t="s">
        <v>126</v>
      </c>
      <c r="C24" s="170" t="s">
        <v>127</v>
      </c>
      <c r="D24" s="153"/>
      <c r="E24" s="154"/>
      <c r="F24" s="155"/>
      <c r="G24" s="156">
        <f>SUMIF(AG25:AG27,"&lt;&gt;NOR",G25:G27)</f>
        <v>0</v>
      </c>
      <c r="H24" s="150"/>
      <c r="I24" s="150">
        <f>SUM(I25:I27)</f>
        <v>86.59</v>
      </c>
      <c r="J24" s="150"/>
      <c r="K24" s="150">
        <f>SUM(K25:K27)</f>
        <v>9486.41</v>
      </c>
      <c r="L24" s="150"/>
      <c r="M24" s="150">
        <f>SUM(M25:M27)</f>
        <v>0</v>
      </c>
      <c r="N24" s="149"/>
      <c r="O24" s="149">
        <f>SUM(O25:O27)</f>
        <v>0</v>
      </c>
      <c r="P24" s="149"/>
      <c r="Q24" s="149">
        <f>SUM(Q25:Q27)</f>
        <v>0</v>
      </c>
      <c r="R24" s="150"/>
      <c r="S24" s="150"/>
      <c r="T24" s="150"/>
      <c r="U24" s="150"/>
      <c r="V24" s="150">
        <f>SUM(V25:V27)</f>
        <v>18.52</v>
      </c>
      <c r="W24" s="150"/>
      <c r="X24" s="150"/>
      <c r="Y24" s="150"/>
      <c r="AG24" t="s">
        <v>174</v>
      </c>
    </row>
    <row r="25" spans="1:60" outlineLevel="1" x14ac:dyDescent="0.25">
      <c r="A25" s="164">
        <v>14</v>
      </c>
      <c r="B25" s="165" t="s">
        <v>419</v>
      </c>
      <c r="C25" s="171" t="s">
        <v>420</v>
      </c>
      <c r="D25" s="166" t="s">
        <v>235</v>
      </c>
      <c r="E25" s="167">
        <v>2</v>
      </c>
      <c r="F25" s="168">
        <v>0</v>
      </c>
      <c r="G25" s="169">
        <f>ROUND(E25*F25,2)</f>
        <v>0</v>
      </c>
      <c r="H25" s="148">
        <v>0</v>
      </c>
      <c r="I25" s="147">
        <f>ROUND(E25*H25,2)</f>
        <v>0</v>
      </c>
      <c r="J25" s="148">
        <v>3310</v>
      </c>
      <c r="K25" s="147">
        <f>ROUND(E25*J25,2)</f>
        <v>6620</v>
      </c>
      <c r="L25" s="147">
        <v>21</v>
      </c>
      <c r="M25" s="147">
        <f>G25*(1+L25/100)</f>
        <v>0</v>
      </c>
      <c r="N25" s="146">
        <v>0</v>
      </c>
      <c r="O25" s="146">
        <f>ROUND(E25*N25,2)</f>
        <v>0</v>
      </c>
      <c r="P25" s="146">
        <v>0</v>
      </c>
      <c r="Q25" s="146">
        <f>ROUND(E25*P25,2)</f>
        <v>0</v>
      </c>
      <c r="R25" s="147"/>
      <c r="S25" s="147" t="s">
        <v>178</v>
      </c>
      <c r="T25" s="147" t="s">
        <v>179</v>
      </c>
      <c r="U25" s="147">
        <v>6.4359999999999999</v>
      </c>
      <c r="V25" s="147">
        <f>ROUND(E25*U25,2)</f>
        <v>12.87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225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64">
        <v>15</v>
      </c>
      <c r="B26" s="165" t="s">
        <v>421</v>
      </c>
      <c r="C26" s="171" t="s">
        <v>422</v>
      </c>
      <c r="D26" s="166" t="s">
        <v>235</v>
      </c>
      <c r="E26" s="167">
        <v>1</v>
      </c>
      <c r="F26" s="168">
        <v>0</v>
      </c>
      <c r="G26" s="169">
        <f>ROUND(E26*F26,2)</f>
        <v>0</v>
      </c>
      <c r="H26" s="148">
        <v>26.35</v>
      </c>
      <c r="I26" s="147">
        <f>ROUND(E26*H26,2)</f>
        <v>26.35</v>
      </c>
      <c r="J26" s="148">
        <v>1328.65</v>
      </c>
      <c r="K26" s="147">
        <f>ROUND(E26*J26,2)</f>
        <v>1328.65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2.605</v>
      </c>
      <c r="V26" s="147">
        <f>ROUND(E26*U26,2)</f>
        <v>2.61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16</v>
      </c>
      <c r="B27" s="165" t="s">
        <v>423</v>
      </c>
      <c r="C27" s="171" t="s">
        <v>424</v>
      </c>
      <c r="D27" s="166" t="s">
        <v>235</v>
      </c>
      <c r="E27" s="167">
        <v>2</v>
      </c>
      <c r="F27" s="168">
        <v>0</v>
      </c>
      <c r="G27" s="169">
        <f>ROUND(E27*F27,2)</f>
        <v>0</v>
      </c>
      <c r="H27" s="148">
        <v>30.12</v>
      </c>
      <c r="I27" s="147">
        <f>ROUND(E27*H27,2)</f>
        <v>60.24</v>
      </c>
      <c r="J27" s="148">
        <v>768.88</v>
      </c>
      <c r="K27" s="147">
        <f>ROUND(E27*J27,2)</f>
        <v>1537.76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1.52</v>
      </c>
      <c r="V27" s="147">
        <f>ROUND(E27*U27,2)</f>
        <v>3.04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x14ac:dyDescent="0.25">
      <c r="A28" s="151" t="s">
        <v>173</v>
      </c>
      <c r="B28" s="152" t="s">
        <v>142</v>
      </c>
      <c r="C28" s="170" t="s">
        <v>143</v>
      </c>
      <c r="D28" s="153"/>
      <c r="E28" s="154"/>
      <c r="F28" s="155"/>
      <c r="G28" s="156">
        <f>SUMIF(AG29:AG33,"&lt;&gt;NOR",G29:G33)</f>
        <v>0</v>
      </c>
      <c r="H28" s="150"/>
      <c r="I28" s="150">
        <f>SUM(I29:I33)</f>
        <v>0</v>
      </c>
      <c r="J28" s="150"/>
      <c r="K28" s="150">
        <f>SUM(K29:K33)</f>
        <v>7771.2</v>
      </c>
      <c r="L28" s="150"/>
      <c r="M28" s="150">
        <f>SUM(M29:M33)</f>
        <v>0</v>
      </c>
      <c r="N28" s="149"/>
      <c r="O28" s="149">
        <f>SUM(O29:O33)</f>
        <v>0</v>
      </c>
      <c r="P28" s="149"/>
      <c r="Q28" s="149">
        <f>SUM(Q29:Q33)</f>
        <v>0</v>
      </c>
      <c r="R28" s="150"/>
      <c r="S28" s="150"/>
      <c r="T28" s="150"/>
      <c r="U28" s="150"/>
      <c r="V28" s="150">
        <f>SUM(V29:V33)</f>
        <v>11.86</v>
      </c>
      <c r="W28" s="150"/>
      <c r="X28" s="150"/>
      <c r="Y28" s="150"/>
      <c r="AG28" t="s">
        <v>174</v>
      </c>
    </row>
    <row r="29" spans="1:60" ht="20.399999999999999" outlineLevel="1" x14ac:dyDescent="0.25">
      <c r="A29" s="164">
        <v>17</v>
      </c>
      <c r="B29" s="165" t="s">
        <v>425</v>
      </c>
      <c r="C29" s="171" t="s">
        <v>426</v>
      </c>
      <c r="D29" s="166" t="s">
        <v>277</v>
      </c>
      <c r="E29" s="167">
        <v>9.6</v>
      </c>
      <c r="F29" s="168">
        <v>0</v>
      </c>
      <c r="G29" s="169">
        <f>ROUND(E29*F29,2)</f>
        <v>0</v>
      </c>
      <c r="H29" s="148">
        <v>0</v>
      </c>
      <c r="I29" s="147">
        <f>ROUND(E29*H29,2)</f>
        <v>0</v>
      </c>
      <c r="J29" s="148">
        <v>226</v>
      </c>
      <c r="K29" s="147">
        <f>ROUND(E29*J29,2)</f>
        <v>2169.6</v>
      </c>
      <c r="L29" s="147">
        <v>21</v>
      </c>
      <c r="M29" s="147">
        <f>G29*(1+L29/100)</f>
        <v>0</v>
      </c>
      <c r="N29" s="146">
        <v>0</v>
      </c>
      <c r="O29" s="146">
        <f>ROUND(E29*N29,2)</f>
        <v>0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0.49</v>
      </c>
      <c r="V29" s="147">
        <f>ROUND(E29*U29,2)</f>
        <v>4.7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5">
      <c r="A30" s="164">
        <v>18</v>
      </c>
      <c r="B30" s="165" t="s">
        <v>427</v>
      </c>
      <c r="C30" s="171" t="s">
        <v>428</v>
      </c>
      <c r="D30" s="166" t="s">
        <v>277</v>
      </c>
      <c r="E30" s="167">
        <v>9.6</v>
      </c>
      <c r="F30" s="168">
        <v>0</v>
      </c>
      <c r="G30" s="169">
        <f>ROUND(E30*F30,2)</f>
        <v>0</v>
      </c>
      <c r="H30" s="148">
        <v>0</v>
      </c>
      <c r="I30" s="147">
        <f>ROUND(E30*H30,2)</f>
        <v>0</v>
      </c>
      <c r="J30" s="148">
        <v>283.5</v>
      </c>
      <c r="K30" s="147">
        <f>ROUND(E30*J30,2)</f>
        <v>2721.6</v>
      </c>
      <c r="L30" s="147">
        <v>21</v>
      </c>
      <c r="M30" s="147">
        <f>G30*(1+L30/100)</f>
        <v>0</v>
      </c>
      <c r="N30" s="146">
        <v>0</v>
      </c>
      <c r="O30" s="146">
        <f>ROUND(E30*N30,2)</f>
        <v>0</v>
      </c>
      <c r="P30" s="146">
        <v>0</v>
      </c>
      <c r="Q30" s="146">
        <f>ROUND(E30*P30,2)</f>
        <v>0</v>
      </c>
      <c r="R30" s="147"/>
      <c r="S30" s="147" t="s">
        <v>178</v>
      </c>
      <c r="T30" s="147" t="s">
        <v>179</v>
      </c>
      <c r="U30" s="147">
        <v>0.746</v>
      </c>
      <c r="V30" s="147">
        <f>ROUND(E30*U30,2)</f>
        <v>7.16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429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5">
      <c r="A31" s="158">
        <v>19</v>
      </c>
      <c r="B31" s="159" t="s">
        <v>430</v>
      </c>
      <c r="C31" s="172" t="s">
        <v>431</v>
      </c>
      <c r="D31" s="160" t="s">
        <v>277</v>
      </c>
      <c r="E31" s="161">
        <v>9.6</v>
      </c>
      <c r="F31" s="162">
        <v>0</v>
      </c>
      <c r="G31" s="163">
        <f>ROUND(E31*F31,2)</f>
        <v>0</v>
      </c>
      <c r="H31" s="148">
        <v>0</v>
      </c>
      <c r="I31" s="147">
        <f>ROUND(E31*H31,2)</f>
        <v>0</v>
      </c>
      <c r="J31" s="148">
        <v>300</v>
      </c>
      <c r="K31" s="147">
        <f>ROUND(E31*J31,2)</f>
        <v>2880</v>
      </c>
      <c r="L31" s="147">
        <v>21</v>
      </c>
      <c r="M31" s="147">
        <f>G31*(1+L31/100)</f>
        <v>0</v>
      </c>
      <c r="N31" s="146">
        <v>0</v>
      </c>
      <c r="O31" s="146">
        <f>ROUND(E31*N31,2)</f>
        <v>0</v>
      </c>
      <c r="P31" s="146">
        <v>0</v>
      </c>
      <c r="Q31" s="146">
        <f>ROUND(E31*P31,2)</f>
        <v>0</v>
      </c>
      <c r="R31" s="147"/>
      <c r="S31" s="147" t="s">
        <v>178</v>
      </c>
      <c r="T31" s="147" t="s">
        <v>179</v>
      </c>
      <c r="U31" s="147">
        <v>0</v>
      </c>
      <c r="V31" s="147">
        <f>ROUND(E31*U31,2)</f>
        <v>0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429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2" x14ac:dyDescent="0.25">
      <c r="A32" s="144"/>
      <c r="B32" s="145"/>
      <c r="C32" s="178" t="s">
        <v>432</v>
      </c>
      <c r="D32" s="176"/>
      <c r="E32" s="177"/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3" x14ac:dyDescent="0.25">
      <c r="A33" s="144"/>
      <c r="B33" s="145"/>
      <c r="C33" s="178" t="s">
        <v>433</v>
      </c>
      <c r="D33" s="176"/>
      <c r="E33" s="177">
        <v>20.100000000000001</v>
      </c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5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159</v>
      </c>
    </row>
    <row r="35" spans="1:60" x14ac:dyDescent="0.25">
      <c r="A35" s="140"/>
      <c r="B35" s="141" t="s">
        <v>31</v>
      </c>
      <c r="C35" s="174"/>
      <c r="D35" s="142"/>
      <c r="E35" s="143"/>
      <c r="F35" s="143"/>
      <c r="G35" s="157">
        <f>G8+G20+G24+G28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217</v>
      </c>
    </row>
    <row r="36" spans="1:60" x14ac:dyDescent="0.25">
      <c r="A36" s="3"/>
      <c r="B36" s="4"/>
      <c r="C36" s="17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5">
      <c r="A37" s="3"/>
      <c r="B37" s="4"/>
      <c r="C37" s="17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5">
      <c r="A38" s="268" t="s">
        <v>218</v>
      </c>
      <c r="B38" s="268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249"/>
      <c r="B39" s="250"/>
      <c r="C39" s="251"/>
      <c r="D39" s="250"/>
      <c r="E39" s="250"/>
      <c r="F39" s="250"/>
      <c r="G39" s="25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219</v>
      </c>
    </row>
    <row r="40" spans="1:60" x14ac:dyDescent="0.25">
      <c r="A40" s="253"/>
      <c r="B40" s="254"/>
      <c r="C40" s="255"/>
      <c r="D40" s="254"/>
      <c r="E40" s="254"/>
      <c r="F40" s="254"/>
      <c r="G40" s="25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53"/>
      <c r="B41" s="254"/>
      <c r="C41" s="255"/>
      <c r="D41" s="254"/>
      <c r="E41" s="254"/>
      <c r="F41" s="254"/>
      <c r="G41" s="25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253"/>
      <c r="B42" s="254"/>
      <c r="C42" s="255"/>
      <c r="D42" s="254"/>
      <c r="E42" s="254"/>
      <c r="F42" s="254"/>
      <c r="G42" s="25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57"/>
      <c r="B43" s="258"/>
      <c r="C43" s="259"/>
      <c r="D43" s="258"/>
      <c r="E43" s="258"/>
      <c r="F43" s="258"/>
      <c r="G43" s="26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7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C45" s="175"/>
      <c r="D45" s="10"/>
      <c r="AG45" t="s">
        <v>220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99F6-5C3C-4AE6-8CAE-0A2990F479B0}">
  <sheetPr>
    <outlinePr summaryBelow="0"/>
  </sheetPr>
  <dimension ref="A1:BH5000"/>
  <sheetViews>
    <sheetView workbookViewId="0">
      <pane ySplit="7" topLeftCell="A14" activePane="bottomLeft" state="frozen"/>
      <selection pane="bottomLeft" activeCell="F31" sqref="F31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54</v>
      </c>
      <c r="C4" s="265" t="s">
        <v>65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SUMIF(AG9:AG18,"&lt;&gt;NOR",G9:G18)</f>
        <v>0</v>
      </c>
      <c r="H8" s="150"/>
      <c r="I8" s="150">
        <f>SUM(I9:I18)</f>
        <v>266.64999999999998</v>
      </c>
      <c r="J8" s="150"/>
      <c r="K8" s="150">
        <f>SUM(K9:K18)</f>
        <v>34633.5</v>
      </c>
      <c r="L8" s="150"/>
      <c r="M8" s="150">
        <f>SUM(M9:M18)</f>
        <v>0</v>
      </c>
      <c r="N8" s="149"/>
      <c r="O8" s="149">
        <f>SUM(O9:O18)</f>
        <v>0</v>
      </c>
      <c r="P8" s="149"/>
      <c r="Q8" s="149">
        <f>SUM(Q9:Q18)</f>
        <v>0</v>
      </c>
      <c r="R8" s="150"/>
      <c r="S8" s="150"/>
      <c r="T8" s="150"/>
      <c r="U8" s="150"/>
      <c r="V8" s="150">
        <f>SUM(V9:V18)</f>
        <v>9.9700000000000006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389</v>
      </c>
      <c r="C9" s="171" t="s">
        <v>434</v>
      </c>
      <c r="D9" s="166" t="s">
        <v>391</v>
      </c>
      <c r="E9" s="167">
        <v>0.85</v>
      </c>
      <c r="F9" s="168">
        <v>0</v>
      </c>
      <c r="G9" s="169">
        <f t="shared" ref="G9:G18" si="0">ROUND(E9*F9,2)</f>
        <v>0</v>
      </c>
      <c r="H9" s="148">
        <v>95.6</v>
      </c>
      <c r="I9" s="147">
        <f t="shared" ref="I9:I18" si="1">ROUND(E9*H9,2)</f>
        <v>81.260000000000005</v>
      </c>
      <c r="J9" s="148">
        <v>0</v>
      </c>
      <c r="K9" s="147">
        <f t="shared" ref="K9:K18" si="2">ROUND(E9*J9,2)</f>
        <v>0</v>
      </c>
      <c r="L9" s="147">
        <v>21</v>
      </c>
      <c r="M9" s="147">
        <f t="shared" ref="M9:M18" si="3">G9*(1+L9/100)</f>
        <v>0</v>
      </c>
      <c r="N9" s="146">
        <v>0</v>
      </c>
      <c r="O9" s="146">
        <f t="shared" ref="O9:O18" si="4">ROUND(E9*N9,2)</f>
        <v>0</v>
      </c>
      <c r="P9" s="146">
        <v>0</v>
      </c>
      <c r="Q9" s="146">
        <f t="shared" ref="Q9:Q18" si="5">ROUND(E9*P9,2)</f>
        <v>0</v>
      </c>
      <c r="R9" s="147" t="s">
        <v>272</v>
      </c>
      <c r="S9" s="147" t="s">
        <v>178</v>
      </c>
      <c r="T9" s="147" t="s">
        <v>179</v>
      </c>
      <c r="U9" s="147">
        <v>0</v>
      </c>
      <c r="V9" s="147">
        <f t="shared" ref="V9:V18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339</v>
      </c>
      <c r="C10" s="171" t="s">
        <v>647</v>
      </c>
      <c r="D10" s="166" t="s">
        <v>235</v>
      </c>
      <c r="E10" s="167">
        <v>21.63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1500</v>
      </c>
      <c r="K10" s="147">
        <f t="shared" si="2"/>
        <v>32445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0.20200000000000001</v>
      </c>
      <c r="V10" s="147">
        <f t="shared" si="6"/>
        <v>4.37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394</v>
      </c>
      <c r="C11" s="171" t="s">
        <v>395</v>
      </c>
      <c r="D11" s="166" t="s">
        <v>223</v>
      </c>
      <c r="E11" s="167">
        <v>21.6</v>
      </c>
      <c r="F11" s="168">
        <v>0</v>
      </c>
      <c r="G11" s="169">
        <f t="shared" si="0"/>
        <v>0</v>
      </c>
      <c r="H11" s="148">
        <v>1.6</v>
      </c>
      <c r="I11" s="147">
        <f t="shared" si="1"/>
        <v>34.56</v>
      </c>
      <c r="J11" s="148">
        <v>22.3</v>
      </c>
      <c r="K11" s="147">
        <f t="shared" si="2"/>
        <v>481.68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0.06</v>
      </c>
      <c r="V11" s="147">
        <f t="shared" si="6"/>
        <v>1.3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396</v>
      </c>
      <c r="C12" s="171" t="s">
        <v>397</v>
      </c>
      <c r="D12" s="166" t="s">
        <v>223</v>
      </c>
      <c r="E12" s="167">
        <v>21.6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47.8</v>
      </c>
      <c r="K12" s="147">
        <f t="shared" si="2"/>
        <v>1032.48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0.13</v>
      </c>
      <c r="V12" s="147">
        <f t="shared" si="6"/>
        <v>2.81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398</v>
      </c>
      <c r="C13" s="171" t="s">
        <v>399</v>
      </c>
      <c r="D13" s="166" t="s">
        <v>223</v>
      </c>
      <c r="E13" s="167">
        <v>21.6</v>
      </c>
      <c r="F13" s="168">
        <v>0</v>
      </c>
      <c r="G13" s="169">
        <f t="shared" si="0"/>
        <v>0</v>
      </c>
      <c r="H13" s="148">
        <v>0.02</v>
      </c>
      <c r="I13" s="147">
        <f t="shared" si="1"/>
        <v>0.43</v>
      </c>
      <c r="J13" s="148">
        <v>4.4800000000000004</v>
      </c>
      <c r="K13" s="147">
        <f t="shared" si="2"/>
        <v>96.77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3.5000000000000001E-3</v>
      </c>
      <c r="V13" s="147">
        <f t="shared" si="6"/>
        <v>0.08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400</v>
      </c>
      <c r="C14" s="171" t="s">
        <v>401</v>
      </c>
      <c r="D14" s="166" t="s">
        <v>277</v>
      </c>
      <c r="E14" s="167">
        <v>4.0000000000000001E-3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7880</v>
      </c>
      <c r="K14" s="147">
        <f t="shared" si="2"/>
        <v>31.52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21.428999999999998</v>
      </c>
      <c r="V14" s="147">
        <f t="shared" si="6"/>
        <v>0.09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402</v>
      </c>
      <c r="C15" s="171" t="s">
        <v>403</v>
      </c>
      <c r="D15" s="166" t="s">
        <v>223</v>
      </c>
      <c r="E15" s="167">
        <v>21.6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</v>
      </c>
      <c r="K15" s="147">
        <f t="shared" si="2"/>
        <v>108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1.0999999999999999E-2</v>
      </c>
      <c r="V15" s="147">
        <f t="shared" si="6"/>
        <v>0.24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404</v>
      </c>
      <c r="C16" s="171" t="s">
        <v>435</v>
      </c>
      <c r="D16" s="166" t="s">
        <v>406</v>
      </c>
      <c r="E16" s="167">
        <v>0.7</v>
      </c>
      <c r="F16" s="168">
        <v>0</v>
      </c>
      <c r="G16" s="169">
        <f t="shared" si="0"/>
        <v>0</v>
      </c>
      <c r="H16" s="148">
        <v>30</v>
      </c>
      <c r="I16" s="147">
        <f t="shared" si="1"/>
        <v>21</v>
      </c>
      <c r="J16" s="148">
        <v>0</v>
      </c>
      <c r="K16" s="147">
        <f t="shared" si="2"/>
        <v>0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 t="s">
        <v>272</v>
      </c>
      <c r="S16" s="147" t="s">
        <v>178</v>
      </c>
      <c r="T16" s="147" t="s">
        <v>179</v>
      </c>
      <c r="U16" s="147">
        <v>0</v>
      </c>
      <c r="V16" s="147">
        <f t="shared" si="6"/>
        <v>0</v>
      </c>
      <c r="W16" s="147"/>
      <c r="X16" s="147" t="s">
        <v>248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249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9</v>
      </c>
      <c r="B17" s="165" t="s">
        <v>407</v>
      </c>
      <c r="C17" s="171" t="s">
        <v>408</v>
      </c>
      <c r="D17" s="166" t="s">
        <v>409</v>
      </c>
      <c r="E17" s="167">
        <v>0.3</v>
      </c>
      <c r="F17" s="168">
        <v>0</v>
      </c>
      <c r="G17" s="169">
        <f t="shared" si="0"/>
        <v>0</v>
      </c>
      <c r="H17" s="148">
        <v>235.5</v>
      </c>
      <c r="I17" s="147">
        <f t="shared" si="1"/>
        <v>70.650000000000006</v>
      </c>
      <c r="J17" s="148">
        <v>0</v>
      </c>
      <c r="K17" s="147">
        <f t="shared" si="2"/>
        <v>0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 t="s">
        <v>272</v>
      </c>
      <c r="S17" s="147" t="s">
        <v>178</v>
      </c>
      <c r="T17" s="147" t="s">
        <v>179</v>
      </c>
      <c r="U17" s="147">
        <v>0</v>
      </c>
      <c r="V17" s="147">
        <f t="shared" si="6"/>
        <v>0</v>
      </c>
      <c r="W17" s="147"/>
      <c r="X17" s="147" t="s">
        <v>248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249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10</v>
      </c>
      <c r="B18" s="165" t="s">
        <v>410</v>
      </c>
      <c r="C18" s="171" t="s">
        <v>411</v>
      </c>
      <c r="D18" s="166" t="s">
        <v>223</v>
      </c>
      <c r="E18" s="167">
        <v>21.6</v>
      </c>
      <c r="F18" s="168">
        <v>0</v>
      </c>
      <c r="G18" s="169">
        <f t="shared" si="0"/>
        <v>0</v>
      </c>
      <c r="H18" s="148">
        <v>2.72</v>
      </c>
      <c r="I18" s="147">
        <f t="shared" si="1"/>
        <v>58.75</v>
      </c>
      <c r="J18" s="148">
        <v>20.28</v>
      </c>
      <c r="K18" s="147">
        <f t="shared" si="2"/>
        <v>438.05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0.05</v>
      </c>
      <c r="V18" s="147">
        <f t="shared" si="6"/>
        <v>1.08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5">
      <c r="A19" s="151" t="s">
        <v>173</v>
      </c>
      <c r="B19" s="152" t="s">
        <v>126</v>
      </c>
      <c r="C19" s="170" t="s">
        <v>127</v>
      </c>
      <c r="D19" s="153"/>
      <c r="E19" s="154"/>
      <c r="F19" s="155"/>
      <c r="G19" s="156">
        <f>SUMIF(AG20:AG21,"&lt;&gt;NOR",G20:G21)</f>
        <v>0</v>
      </c>
      <c r="H19" s="150"/>
      <c r="I19" s="150">
        <f>SUM(I20:I21)</f>
        <v>139.38999999999999</v>
      </c>
      <c r="J19" s="150"/>
      <c r="K19" s="150">
        <f>SUM(K20:K21)</f>
        <v>23115.16</v>
      </c>
      <c r="L19" s="150"/>
      <c r="M19" s="150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50"/>
      <c r="S19" s="150"/>
      <c r="T19" s="150"/>
      <c r="U19" s="150"/>
      <c r="V19" s="150">
        <f>SUM(V20:V21)</f>
        <v>45.06</v>
      </c>
      <c r="W19" s="150"/>
      <c r="X19" s="150"/>
      <c r="Y19" s="150"/>
      <c r="AG19" t="s">
        <v>174</v>
      </c>
    </row>
    <row r="20" spans="1:60" outlineLevel="1" x14ac:dyDescent="0.25">
      <c r="A20" s="164">
        <v>11</v>
      </c>
      <c r="B20" s="165" t="s">
        <v>419</v>
      </c>
      <c r="C20" s="171" t="s">
        <v>420</v>
      </c>
      <c r="D20" s="166" t="s">
        <v>235</v>
      </c>
      <c r="E20" s="167">
        <v>4.8600000000000003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3310</v>
      </c>
      <c r="K20" s="147">
        <f>ROUND(E20*J20,2)</f>
        <v>16086.6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6.4359999999999999</v>
      </c>
      <c r="V20" s="147">
        <f>ROUND(E20*U20,2)</f>
        <v>31.28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64">
        <v>12</v>
      </c>
      <c r="B21" s="165" t="s">
        <v>421</v>
      </c>
      <c r="C21" s="171" t="s">
        <v>422</v>
      </c>
      <c r="D21" s="166" t="s">
        <v>235</v>
      </c>
      <c r="E21" s="167">
        <v>5.29</v>
      </c>
      <c r="F21" s="168">
        <v>0</v>
      </c>
      <c r="G21" s="169">
        <f>ROUND(E21*F21,2)</f>
        <v>0</v>
      </c>
      <c r="H21" s="148">
        <v>26.35</v>
      </c>
      <c r="I21" s="147">
        <f>ROUND(E21*H21,2)</f>
        <v>139.38999999999999</v>
      </c>
      <c r="J21" s="148">
        <v>1328.65</v>
      </c>
      <c r="K21" s="147">
        <f>ROUND(E21*J21,2)</f>
        <v>7028.56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2.605</v>
      </c>
      <c r="V21" s="147">
        <f>ROUND(E21*U21,2)</f>
        <v>13.78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5">
      <c r="A22" s="151" t="s">
        <v>173</v>
      </c>
      <c r="B22" s="152" t="s">
        <v>128</v>
      </c>
      <c r="C22" s="170" t="s">
        <v>129</v>
      </c>
      <c r="D22" s="153"/>
      <c r="E22" s="154"/>
      <c r="F22" s="155"/>
      <c r="G22" s="156">
        <f>SUMIF(AG23:AG23,"&lt;&gt;NOR",G23:G23)</f>
        <v>0</v>
      </c>
      <c r="H22" s="150"/>
      <c r="I22" s="150">
        <f>SUM(I23:I23)</f>
        <v>0</v>
      </c>
      <c r="J22" s="150"/>
      <c r="K22" s="150">
        <f>SUM(K23:K23)</f>
        <v>3.11</v>
      </c>
      <c r="L22" s="150"/>
      <c r="M22" s="150">
        <f>SUM(M23:M23)</f>
        <v>0</v>
      </c>
      <c r="N22" s="149"/>
      <c r="O22" s="149">
        <f>SUM(O23:O23)</f>
        <v>0</v>
      </c>
      <c r="P22" s="149"/>
      <c r="Q22" s="149">
        <f>SUM(Q23:Q23)</f>
        <v>0</v>
      </c>
      <c r="R22" s="150"/>
      <c r="S22" s="150"/>
      <c r="T22" s="150"/>
      <c r="U22" s="150"/>
      <c r="V22" s="150">
        <f>SUM(V23:V23)</f>
        <v>0.01</v>
      </c>
      <c r="W22" s="150"/>
      <c r="X22" s="150"/>
      <c r="Y22" s="150"/>
      <c r="AG22" t="s">
        <v>174</v>
      </c>
    </row>
    <row r="23" spans="1:60" ht="20.399999999999999" outlineLevel="1" x14ac:dyDescent="0.25">
      <c r="A23" s="164">
        <v>13</v>
      </c>
      <c r="B23" s="165" t="s">
        <v>275</v>
      </c>
      <c r="C23" s="171" t="s">
        <v>436</v>
      </c>
      <c r="D23" s="166" t="s">
        <v>277</v>
      </c>
      <c r="E23" s="167">
        <v>1.404E-2</v>
      </c>
      <c r="F23" s="168">
        <v>0</v>
      </c>
      <c r="G23" s="169">
        <f>ROUND(E23*F23,2)</f>
        <v>0</v>
      </c>
      <c r="H23" s="148">
        <v>0</v>
      </c>
      <c r="I23" s="147">
        <f>ROUND(E23*H23,2)</f>
        <v>0</v>
      </c>
      <c r="J23" s="148">
        <v>221.5</v>
      </c>
      <c r="K23" s="147">
        <f>ROUND(E23*J23,2)</f>
        <v>3.11</v>
      </c>
      <c r="L23" s="147">
        <v>21</v>
      </c>
      <c r="M23" s="147">
        <f>G23*(1+L23/100)</f>
        <v>0</v>
      </c>
      <c r="N23" s="146">
        <v>0</v>
      </c>
      <c r="O23" s="146">
        <f>ROUND(E23*N23,2)</f>
        <v>0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179</v>
      </c>
      <c r="U23" s="147">
        <v>0.39</v>
      </c>
      <c r="V23" s="147">
        <f>ROUND(E23*U23,2)</f>
        <v>0.01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5">
      <c r="A24" s="151" t="s">
        <v>173</v>
      </c>
      <c r="B24" s="152" t="s">
        <v>142</v>
      </c>
      <c r="C24" s="170" t="s">
        <v>143</v>
      </c>
      <c r="D24" s="153"/>
      <c r="E24" s="154"/>
      <c r="F24" s="155"/>
      <c r="G24" s="156">
        <f>SUMIF(AG25:AG28,"&lt;&gt;NOR",G25:G28)</f>
        <v>0</v>
      </c>
      <c r="H24" s="150"/>
      <c r="I24" s="150">
        <f>SUM(I25:I28)</f>
        <v>0</v>
      </c>
      <c r="J24" s="150"/>
      <c r="K24" s="150">
        <f>SUM(K25:K28)</f>
        <v>53938.96</v>
      </c>
      <c r="L24" s="150"/>
      <c r="M24" s="150">
        <f>SUM(M25:M28)</f>
        <v>0</v>
      </c>
      <c r="N24" s="149"/>
      <c r="O24" s="149">
        <f>SUM(O25:O28)</f>
        <v>0</v>
      </c>
      <c r="P24" s="149"/>
      <c r="Q24" s="149">
        <f>SUM(Q25:Q28)</f>
        <v>0</v>
      </c>
      <c r="R24" s="150"/>
      <c r="S24" s="150"/>
      <c r="T24" s="150"/>
      <c r="U24" s="150"/>
      <c r="V24" s="150">
        <f>SUM(V25:V28)</f>
        <v>57.67</v>
      </c>
      <c r="W24" s="150"/>
      <c r="X24" s="150"/>
      <c r="Y24" s="150"/>
      <c r="AG24" t="s">
        <v>174</v>
      </c>
    </row>
    <row r="25" spans="1:60" outlineLevel="1" x14ac:dyDescent="0.25">
      <c r="A25" s="164">
        <v>14</v>
      </c>
      <c r="B25" s="165" t="s">
        <v>437</v>
      </c>
      <c r="C25" s="171" t="s">
        <v>438</v>
      </c>
      <c r="D25" s="166" t="s">
        <v>277</v>
      </c>
      <c r="E25" s="167">
        <v>46.66</v>
      </c>
      <c r="F25" s="168">
        <v>0</v>
      </c>
      <c r="G25" s="169">
        <f>ROUND(E25*F25,2)</f>
        <v>0</v>
      </c>
      <c r="H25" s="148">
        <v>0</v>
      </c>
      <c r="I25" s="147">
        <f>ROUND(E25*H25,2)</f>
        <v>0</v>
      </c>
      <c r="J25" s="148">
        <v>258.5</v>
      </c>
      <c r="K25" s="147">
        <f>ROUND(E25*J25,2)</f>
        <v>12061.61</v>
      </c>
      <c r="L25" s="147">
        <v>21</v>
      </c>
      <c r="M25" s="147">
        <f>G25*(1+L25/100)</f>
        <v>0</v>
      </c>
      <c r="N25" s="146">
        <v>0</v>
      </c>
      <c r="O25" s="146">
        <f>ROUND(E25*N25,2)</f>
        <v>0</v>
      </c>
      <c r="P25" s="146">
        <v>0</v>
      </c>
      <c r="Q25" s="146">
        <f>ROUND(E25*P25,2)</f>
        <v>0</v>
      </c>
      <c r="R25" s="147"/>
      <c r="S25" s="147" t="s">
        <v>178</v>
      </c>
      <c r="T25" s="147" t="s">
        <v>179</v>
      </c>
      <c r="U25" s="147">
        <v>0.49</v>
      </c>
      <c r="V25" s="147">
        <f>ROUND(E25*U25,2)</f>
        <v>22.86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256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64">
        <v>15</v>
      </c>
      <c r="B26" s="165" t="s">
        <v>439</v>
      </c>
      <c r="C26" s="171" t="s">
        <v>440</v>
      </c>
      <c r="D26" s="166" t="s">
        <v>277</v>
      </c>
      <c r="E26" s="167">
        <v>933.2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15.7</v>
      </c>
      <c r="K26" s="147">
        <f>ROUND(E26*J26,2)</f>
        <v>14651.24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0</v>
      </c>
      <c r="V26" s="147">
        <f>ROUND(E26*U26,2)</f>
        <v>0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429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16</v>
      </c>
      <c r="B27" s="165" t="s">
        <v>427</v>
      </c>
      <c r="C27" s="171" t="s">
        <v>428</v>
      </c>
      <c r="D27" s="166" t="s">
        <v>277</v>
      </c>
      <c r="E27" s="167">
        <v>46.66</v>
      </c>
      <c r="F27" s="168">
        <v>0</v>
      </c>
      <c r="G27" s="169">
        <f>ROUND(E27*F27,2)</f>
        <v>0</v>
      </c>
      <c r="H27" s="148">
        <v>0</v>
      </c>
      <c r="I27" s="147">
        <f>ROUND(E27*H27,2)</f>
        <v>0</v>
      </c>
      <c r="J27" s="148">
        <v>283.5</v>
      </c>
      <c r="K27" s="147">
        <f>ROUND(E27*J27,2)</f>
        <v>13228.11</v>
      </c>
      <c r="L27" s="147">
        <v>21</v>
      </c>
      <c r="M27" s="147">
        <f>G27*(1+L27/100)</f>
        <v>0</v>
      </c>
      <c r="N27" s="146">
        <v>0</v>
      </c>
      <c r="O27" s="146">
        <f>ROUND(E27*N27,2)</f>
        <v>0</v>
      </c>
      <c r="P27" s="146">
        <v>0</v>
      </c>
      <c r="Q27" s="146">
        <f>ROUND(E27*P27,2)</f>
        <v>0</v>
      </c>
      <c r="R27" s="147"/>
      <c r="S27" s="147" t="s">
        <v>178</v>
      </c>
      <c r="T27" s="147" t="s">
        <v>179</v>
      </c>
      <c r="U27" s="147">
        <v>0.746</v>
      </c>
      <c r="V27" s="147">
        <f>ROUND(E27*U27,2)</f>
        <v>34.81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429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58">
        <v>17</v>
      </c>
      <c r="B28" s="159" t="s">
        <v>441</v>
      </c>
      <c r="C28" s="172" t="s">
        <v>442</v>
      </c>
      <c r="D28" s="160" t="s">
        <v>277</v>
      </c>
      <c r="E28" s="161">
        <v>46.66</v>
      </c>
      <c r="F28" s="162">
        <v>0</v>
      </c>
      <c r="G28" s="163">
        <f>ROUND(E28*F28,2)</f>
        <v>0</v>
      </c>
      <c r="H28" s="148">
        <v>0</v>
      </c>
      <c r="I28" s="147">
        <f>ROUND(E28*H28,2)</f>
        <v>0</v>
      </c>
      <c r="J28" s="148">
        <v>300</v>
      </c>
      <c r="K28" s="147">
        <f>ROUND(E28*J28,2)</f>
        <v>13998</v>
      </c>
      <c r="L28" s="147">
        <v>21</v>
      </c>
      <c r="M28" s="147">
        <f>G28*(1+L28/100)</f>
        <v>0</v>
      </c>
      <c r="N28" s="146">
        <v>0</v>
      </c>
      <c r="O28" s="146">
        <f>ROUND(E28*N28,2)</f>
        <v>0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0</v>
      </c>
      <c r="V28" s="147">
        <f>ROUND(E28*U28,2)</f>
        <v>0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429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x14ac:dyDescent="0.25">
      <c r="A29" s="3"/>
      <c r="B29" s="4"/>
      <c r="C29" s="17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159</v>
      </c>
    </row>
    <row r="30" spans="1:60" x14ac:dyDescent="0.25">
      <c r="A30" s="140"/>
      <c r="B30" s="141" t="s">
        <v>31</v>
      </c>
      <c r="C30" s="174"/>
      <c r="D30" s="142"/>
      <c r="E30" s="143"/>
      <c r="F30" s="143"/>
      <c r="G30" s="157">
        <f>G8+G19+G22+G24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217</v>
      </c>
    </row>
    <row r="31" spans="1:60" x14ac:dyDescent="0.25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8" t="s">
        <v>218</v>
      </c>
      <c r="B33" s="268"/>
      <c r="C33" s="26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49"/>
      <c r="B34" s="250"/>
      <c r="C34" s="251"/>
      <c r="D34" s="250"/>
      <c r="E34" s="250"/>
      <c r="F34" s="250"/>
      <c r="G34" s="2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219</v>
      </c>
    </row>
    <row r="35" spans="1:33" x14ac:dyDescent="0.25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53"/>
      <c r="B36" s="254"/>
      <c r="C36" s="255"/>
      <c r="D36" s="254"/>
      <c r="E36" s="254"/>
      <c r="F36" s="254"/>
      <c r="G36" s="25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7"/>
      <c r="B38" s="258"/>
      <c r="C38" s="259"/>
      <c r="D38" s="258"/>
      <c r="E38" s="258"/>
      <c r="F38" s="258"/>
      <c r="G38" s="26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3"/>
      <c r="B39" s="4"/>
      <c r="C39" s="173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C40" s="175"/>
      <c r="D40" s="10"/>
      <c r="AG40" t="s">
        <v>220</v>
      </c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9CFF-AEE4-4AC3-89C4-FD36C9A7E95B}">
  <sheetPr>
    <outlinePr summaryBelow="0"/>
  </sheetPr>
  <dimension ref="A1:BH5004"/>
  <sheetViews>
    <sheetView workbookViewId="0">
      <pane ySplit="7" topLeftCell="A8" activePane="bottomLeft" state="frozen"/>
      <selection pane="bottomLeft" activeCell="H1" sqref="H1:Y1048576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0.109375" bestFit="1" customWidth="1"/>
    <col min="8" max="8" width="8" hidden="1" customWidth="1"/>
    <col min="9" max="9" width="10.109375" hidden="1" customWidth="1"/>
    <col min="10" max="10" width="6.77734375" hidden="1" customWidth="1"/>
    <col min="11" max="11" width="10.109375" hidden="1" customWidth="1"/>
    <col min="12" max="12" width="4.77734375" hidden="1" customWidth="1"/>
    <col min="13" max="13" width="6.77734375" hidden="1" customWidth="1"/>
    <col min="14" max="15" width="8.44140625" hidden="1" customWidth="1"/>
    <col min="16" max="17" width="8.21875" hidden="1" customWidth="1"/>
    <col min="18" max="18" width="5.77734375" hidden="1" customWidth="1"/>
    <col min="19" max="19" width="8.21875" hidden="1" customWidth="1"/>
    <col min="20" max="20" width="7.109375" hidden="1" customWidth="1"/>
    <col min="21" max="21" width="6.33203125" hidden="1" customWidth="1"/>
    <col min="22" max="22" width="6.5546875" hidden="1" customWidth="1"/>
    <col min="23" max="23" width="8.88671875" hidden="1" customWidth="1"/>
    <col min="24" max="24" width="8.21875" hidden="1" customWidth="1"/>
    <col min="25" max="25" width="7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56</v>
      </c>
      <c r="C4" s="265" t="s">
        <v>66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132</v>
      </c>
      <c r="C8" s="170" t="s">
        <v>133</v>
      </c>
      <c r="D8" s="153"/>
      <c r="E8" s="154"/>
      <c r="F8" s="155"/>
      <c r="G8" s="156">
        <f>SUMIF(AG9:AG18,"&lt;&gt;NOR",G9:G18)</f>
        <v>0</v>
      </c>
      <c r="H8" s="150"/>
      <c r="I8" s="150">
        <f>SUM(I9:I14)</f>
        <v>145647.72</v>
      </c>
      <c r="J8" s="150"/>
      <c r="K8" s="150">
        <f>SUM(K9:K14)</f>
        <v>126657.28</v>
      </c>
      <c r="L8" s="150"/>
      <c r="M8" s="150">
        <f>SUM(M9:M14)</f>
        <v>0</v>
      </c>
      <c r="N8" s="149"/>
      <c r="O8" s="149">
        <f>SUM(O9:O14)</f>
        <v>0</v>
      </c>
      <c r="P8" s="149"/>
      <c r="Q8" s="149">
        <f>SUM(Q9:Q14)</f>
        <v>0</v>
      </c>
      <c r="R8" s="150"/>
      <c r="S8" s="150"/>
      <c r="T8" s="150"/>
      <c r="U8" s="150"/>
      <c r="V8" s="150">
        <f>SUM(V9:V14)</f>
        <v>15.15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443</v>
      </c>
      <c r="C9" s="171" t="s">
        <v>444</v>
      </c>
      <c r="D9" s="166" t="s">
        <v>269</v>
      </c>
      <c r="E9" s="167">
        <v>2</v>
      </c>
      <c r="F9" s="168">
        <v>0</v>
      </c>
      <c r="G9" s="169">
        <f t="shared" ref="G9:G14" si="0">ROUND(E9*F9,2)</f>
        <v>0</v>
      </c>
      <c r="H9" s="148">
        <v>0</v>
      </c>
      <c r="I9" s="147">
        <f t="shared" ref="I9:I14" si="1">ROUND(E9*H9,2)</f>
        <v>0</v>
      </c>
      <c r="J9" s="148">
        <v>2500</v>
      </c>
      <c r="K9" s="147">
        <f t="shared" ref="K9:K14" si="2">ROUND(E9*J9,2)</f>
        <v>5000</v>
      </c>
      <c r="L9" s="147">
        <v>21</v>
      </c>
      <c r="M9" s="147">
        <f t="shared" ref="M9:M14" si="3">G9*(1+L9/100)</f>
        <v>0</v>
      </c>
      <c r="N9" s="146">
        <v>0</v>
      </c>
      <c r="O9" s="146">
        <f t="shared" ref="O9:O14" si="4">ROUND(E9*N9,2)</f>
        <v>0</v>
      </c>
      <c r="P9" s="146">
        <v>0</v>
      </c>
      <c r="Q9" s="146">
        <f t="shared" ref="Q9:Q14" si="5">ROUND(E9*P9,2)</f>
        <v>0</v>
      </c>
      <c r="R9" s="147"/>
      <c r="S9" s="147" t="s">
        <v>247</v>
      </c>
      <c r="T9" s="147" t="s">
        <v>179</v>
      </c>
      <c r="U9" s="147">
        <v>0</v>
      </c>
      <c r="V9" s="147">
        <f t="shared" ref="V9:V14" si="6">ROUND(E9*U9,2)</f>
        <v>0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429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ht="20.399999999999999" outlineLevel="1" x14ac:dyDescent="0.25">
      <c r="A10" s="164">
        <v>2</v>
      </c>
      <c r="B10" s="165" t="s">
        <v>445</v>
      </c>
      <c r="C10" s="171" t="s">
        <v>446</v>
      </c>
      <c r="D10" s="166" t="s">
        <v>269</v>
      </c>
      <c r="E10" s="167">
        <v>9</v>
      </c>
      <c r="F10" s="168">
        <v>0</v>
      </c>
      <c r="G10" s="169">
        <f t="shared" si="0"/>
        <v>0</v>
      </c>
      <c r="H10" s="148">
        <v>7288.08</v>
      </c>
      <c r="I10" s="147">
        <f t="shared" si="1"/>
        <v>65592.72</v>
      </c>
      <c r="J10" s="148">
        <v>1211.92</v>
      </c>
      <c r="K10" s="147">
        <f t="shared" si="2"/>
        <v>10907.28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1.68333</v>
      </c>
      <c r="V10" s="147">
        <f t="shared" si="6"/>
        <v>15.15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429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447</v>
      </c>
      <c r="C11" s="171" t="s">
        <v>448</v>
      </c>
      <c r="D11" s="166" t="s">
        <v>269</v>
      </c>
      <c r="E11" s="167">
        <v>4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8000</v>
      </c>
      <c r="K11" s="147">
        <f t="shared" si="2"/>
        <v>32000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247</v>
      </c>
      <c r="T11" s="147" t="s">
        <v>179</v>
      </c>
      <c r="U11" s="147">
        <v>0</v>
      </c>
      <c r="V11" s="147">
        <f t="shared" si="6"/>
        <v>0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429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449</v>
      </c>
      <c r="C12" s="171" t="s">
        <v>450</v>
      </c>
      <c r="D12" s="166" t="s">
        <v>232</v>
      </c>
      <c r="E12" s="167">
        <v>75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1000</v>
      </c>
      <c r="K12" s="147">
        <f t="shared" si="2"/>
        <v>75000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247</v>
      </c>
      <c r="T12" s="147" t="s">
        <v>179</v>
      </c>
      <c r="U12" s="147">
        <v>0</v>
      </c>
      <c r="V12" s="147">
        <f t="shared" si="6"/>
        <v>0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429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451</v>
      </c>
      <c r="C13" s="171" t="s">
        <v>452</v>
      </c>
      <c r="D13" s="166" t="s">
        <v>269</v>
      </c>
      <c r="E13" s="167">
        <v>9</v>
      </c>
      <c r="F13" s="168">
        <v>0</v>
      </c>
      <c r="G13" s="169">
        <f t="shared" si="0"/>
        <v>0</v>
      </c>
      <c r="H13" s="148">
        <v>8895</v>
      </c>
      <c r="I13" s="147">
        <f t="shared" si="1"/>
        <v>80055</v>
      </c>
      <c r="J13" s="148">
        <v>0</v>
      </c>
      <c r="K13" s="147">
        <f t="shared" si="2"/>
        <v>0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247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248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249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30.6" outlineLevel="1" x14ac:dyDescent="0.25">
      <c r="A14" s="164">
        <v>6</v>
      </c>
      <c r="B14" s="165" t="s">
        <v>453</v>
      </c>
      <c r="C14" s="171" t="s">
        <v>454</v>
      </c>
      <c r="D14" s="166" t="s">
        <v>232</v>
      </c>
      <c r="E14" s="167">
        <v>75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50</v>
      </c>
      <c r="K14" s="147">
        <f t="shared" si="2"/>
        <v>3750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247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429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614</v>
      </c>
      <c r="C15" s="171" t="s">
        <v>615</v>
      </c>
      <c r="D15" s="166" t="s">
        <v>267</v>
      </c>
      <c r="E15" s="167">
        <v>1</v>
      </c>
      <c r="F15" s="168">
        <v>0</v>
      </c>
      <c r="G15" s="169">
        <f>ROUND(E15*F15,2)</f>
        <v>0</v>
      </c>
      <c r="H15" s="148"/>
      <c r="I15" s="147"/>
      <c r="J15" s="148"/>
      <c r="K15" s="147"/>
      <c r="L15" s="147"/>
      <c r="M15" s="147"/>
      <c r="N15" s="146"/>
      <c r="O15" s="146"/>
      <c r="P15" s="146"/>
      <c r="Q15" s="146"/>
      <c r="R15" s="147"/>
      <c r="S15" s="147"/>
      <c r="T15" s="147"/>
      <c r="U15" s="147"/>
      <c r="V15" s="147"/>
      <c r="W15" s="147"/>
      <c r="X15" s="147"/>
      <c r="Y15" s="14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616</v>
      </c>
      <c r="C16" s="171" t="s">
        <v>617</v>
      </c>
      <c r="D16" s="166" t="s">
        <v>267</v>
      </c>
      <c r="E16" s="167">
        <v>1</v>
      </c>
      <c r="F16" s="168">
        <v>0</v>
      </c>
      <c r="G16" s="169">
        <f>ROUND(E16*F16,2)</f>
        <v>0</v>
      </c>
      <c r="H16" s="148"/>
      <c r="I16" s="147"/>
      <c r="J16" s="148"/>
      <c r="K16" s="147"/>
      <c r="L16" s="147"/>
      <c r="M16" s="147"/>
      <c r="N16" s="146"/>
      <c r="O16" s="146"/>
      <c r="P16" s="146"/>
      <c r="Q16" s="146"/>
      <c r="R16" s="147"/>
      <c r="S16" s="147"/>
      <c r="T16" s="147"/>
      <c r="U16" s="147"/>
      <c r="V16" s="147"/>
      <c r="W16" s="147"/>
      <c r="X16" s="147"/>
      <c r="Y16" s="14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10</v>
      </c>
      <c r="B17" s="165" t="s">
        <v>618</v>
      </c>
      <c r="C17" s="171" t="s">
        <v>619</v>
      </c>
      <c r="D17" s="166" t="s">
        <v>606</v>
      </c>
      <c r="E17" s="167">
        <v>4</v>
      </c>
      <c r="F17" s="168">
        <v>0</v>
      </c>
      <c r="G17" s="169">
        <f>ROUND(E17*F17,2)</f>
        <v>0</v>
      </c>
      <c r="H17" s="148"/>
      <c r="I17" s="147"/>
      <c r="J17" s="148"/>
      <c r="K17" s="147"/>
      <c r="L17" s="147"/>
      <c r="M17" s="147"/>
      <c r="N17" s="146"/>
      <c r="O17" s="146"/>
      <c r="P17" s="146"/>
      <c r="Q17" s="146"/>
      <c r="R17" s="147"/>
      <c r="S17" s="147"/>
      <c r="T17" s="147"/>
      <c r="U17" s="147"/>
      <c r="V17" s="147"/>
      <c r="W17" s="147"/>
      <c r="X17" s="147"/>
      <c r="Y17" s="14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11</v>
      </c>
      <c r="B18" s="165" t="s">
        <v>620</v>
      </c>
      <c r="C18" s="171" t="s">
        <v>621</v>
      </c>
      <c r="D18" s="166" t="s">
        <v>603</v>
      </c>
      <c r="E18" s="167">
        <v>1</v>
      </c>
      <c r="F18" s="168">
        <v>0</v>
      </c>
      <c r="G18" s="169">
        <f>ROUND(E18*F18,2)</f>
        <v>0</v>
      </c>
      <c r="H18" s="148"/>
      <c r="I18" s="147"/>
      <c r="J18" s="148"/>
      <c r="K18" s="147"/>
      <c r="L18" s="147"/>
      <c r="M18" s="147"/>
      <c r="N18" s="146"/>
      <c r="O18" s="146"/>
      <c r="P18" s="146"/>
      <c r="Q18" s="146"/>
      <c r="R18" s="147"/>
      <c r="S18" s="147"/>
      <c r="T18" s="147"/>
      <c r="U18" s="147"/>
      <c r="V18" s="147"/>
      <c r="W18" s="147"/>
      <c r="X18" s="147"/>
      <c r="Y18" s="14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5">
      <c r="A19" s="151" t="s">
        <v>173</v>
      </c>
      <c r="B19" s="152" t="s">
        <v>140</v>
      </c>
      <c r="C19" s="170" t="s">
        <v>141</v>
      </c>
      <c r="D19" s="153"/>
      <c r="E19" s="154"/>
      <c r="F19" s="155"/>
      <c r="G19" s="156">
        <f>SUMIF(AG20:AG48,"&lt;&gt;NOR",G20:G48)</f>
        <v>0</v>
      </c>
      <c r="H19" s="150"/>
      <c r="I19" s="150">
        <f>SUM(I20:I48)</f>
        <v>23163.010000000002</v>
      </c>
      <c r="J19" s="150"/>
      <c r="K19" s="150">
        <f>SUM(K20:K48)</f>
        <v>99717.72</v>
      </c>
      <c r="L19" s="150"/>
      <c r="M19" s="150">
        <f>SUM(M20:M48)</f>
        <v>0</v>
      </c>
      <c r="N19" s="149"/>
      <c r="O19" s="149">
        <f>SUM(O20:O48)</f>
        <v>3.2</v>
      </c>
      <c r="P19" s="149"/>
      <c r="Q19" s="149">
        <f>SUM(Q20:Q48)</f>
        <v>0</v>
      </c>
      <c r="R19" s="150"/>
      <c r="S19" s="150"/>
      <c r="T19" s="150"/>
      <c r="U19" s="150"/>
      <c r="V19" s="150">
        <f>SUM(V20:V48)</f>
        <v>235.64</v>
      </c>
      <c r="W19" s="150"/>
      <c r="X19" s="150"/>
      <c r="Y19" s="150"/>
      <c r="AG19" t="s">
        <v>174</v>
      </c>
    </row>
    <row r="20" spans="1:60" outlineLevel="1" x14ac:dyDescent="0.25">
      <c r="A20" s="164">
        <v>7</v>
      </c>
      <c r="B20" s="165" t="s">
        <v>389</v>
      </c>
      <c r="C20" s="171" t="s">
        <v>455</v>
      </c>
      <c r="D20" s="166" t="s">
        <v>391</v>
      </c>
      <c r="E20" s="167">
        <v>1.2</v>
      </c>
      <c r="F20" s="168">
        <v>0</v>
      </c>
      <c r="G20" s="169">
        <f>ROUND(E20*F20,2)</f>
        <v>0</v>
      </c>
      <c r="H20" s="148">
        <v>95.6</v>
      </c>
      <c r="I20" s="147">
        <f>ROUND(E20*H20,2)</f>
        <v>114.72</v>
      </c>
      <c r="J20" s="148">
        <v>0</v>
      </c>
      <c r="K20" s="147">
        <f>ROUND(E20*J20,2)</f>
        <v>0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 t="s">
        <v>272</v>
      </c>
      <c r="S20" s="147" t="s">
        <v>178</v>
      </c>
      <c r="T20" s="147" t="s">
        <v>179</v>
      </c>
      <c r="U20" s="147">
        <v>0</v>
      </c>
      <c r="V20" s="147">
        <f>ROUND(E20*U20,2)</f>
        <v>0</v>
      </c>
      <c r="W20" s="147"/>
      <c r="X20" s="147" t="s">
        <v>248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249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0.399999999999999" outlineLevel="1" x14ac:dyDescent="0.25">
      <c r="A21" s="158">
        <v>8</v>
      </c>
      <c r="B21" s="159" t="s">
        <v>456</v>
      </c>
      <c r="C21" s="172" t="s">
        <v>457</v>
      </c>
      <c r="D21" s="160" t="s">
        <v>232</v>
      </c>
      <c r="E21" s="161">
        <v>20</v>
      </c>
      <c r="F21" s="162">
        <v>0</v>
      </c>
      <c r="G21" s="163">
        <f>ROUND(E21*F21,2)</f>
        <v>0</v>
      </c>
      <c r="H21" s="148">
        <v>295.20999999999998</v>
      </c>
      <c r="I21" s="147">
        <f>ROUND(E21*H21,2)</f>
        <v>5904.2</v>
      </c>
      <c r="J21" s="148">
        <v>113.29</v>
      </c>
      <c r="K21" s="147">
        <f>ROUND(E21*J21,2)</f>
        <v>2265.8000000000002</v>
      </c>
      <c r="L21" s="147">
        <v>21</v>
      </c>
      <c r="M21" s="147">
        <f>G21*(1+L21/100)</f>
        <v>0</v>
      </c>
      <c r="N21" s="146">
        <v>9.1999999999999998E-2</v>
      </c>
      <c r="O21" s="146">
        <f>ROUND(E21*N21,2)</f>
        <v>1.84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178</v>
      </c>
      <c r="U21" s="147">
        <v>0.245</v>
      </c>
      <c r="V21" s="147">
        <f>ROUND(E21*U21,2)</f>
        <v>4.9000000000000004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256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2" x14ac:dyDescent="0.25">
      <c r="A22" s="144"/>
      <c r="B22" s="145"/>
      <c r="C22" s="178" t="s">
        <v>458</v>
      </c>
      <c r="D22" s="176"/>
      <c r="E22" s="177">
        <v>20</v>
      </c>
      <c r="F22" s="147"/>
      <c r="G22" s="147"/>
      <c r="H22" s="147"/>
      <c r="I22" s="147"/>
      <c r="J22" s="147"/>
      <c r="K22" s="147"/>
      <c r="L22" s="147"/>
      <c r="M22" s="147"/>
      <c r="N22" s="146"/>
      <c r="O22" s="146"/>
      <c r="P22" s="146"/>
      <c r="Q22" s="146"/>
      <c r="R22" s="147"/>
      <c r="S22" s="147"/>
      <c r="T22" s="147"/>
      <c r="U22" s="147"/>
      <c r="V22" s="147"/>
      <c r="W22" s="147"/>
      <c r="X22" s="147"/>
      <c r="Y22" s="147"/>
      <c r="Z22" s="137"/>
      <c r="AA22" s="137"/>
      <c r="AB22" s="137"/>
      <c r="AC22" s="137"/>
      <c r="AD22" s="137"/>
      <c r="AE22" s="137"/>
      <c r="AF22" s="137"/>
      <c r="AG22" s="137" t="s">
        <v>251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0.399999999999999" outlineLevel="1" x14ac:dyDescent="0.25">
      <c r="A23" s="158">
        <v>9</v>
      </c>
      <c r="B23" s="159" t="s">
        <v>349</v>
      </c>
      <c r="C23" s="172" t="s">
        <v>350</v>
      </c>
      <c r="D23" s="160" t="s">
        <v>235</v>
      </c>
      <c r="E23" s="161">
        <v>0.8</v>
      </c>
      <c r="F23" s="162">
        <v>0</v>
      </c>
      <c r="G23" s="163">
        <f>ROUND(E23*F23,2)</f>
        <v>0</v>
      </c>
      <c r="H23" s="148">
        <v>705.89</v>
      </c>
      <c r="I23" s="147">
        <f>ROUND(E23*H23,2)</f>
        <v>564.71</v>
      </c>
      <c r="J23" s="148">
        <v>661.11</v>
      </c>
      <c r="K23" s="147">
        <f>ROUND(E23*J23,2)</f>
        <v>528.89</v>
      </c>
      <c r="L23" s="147">
        <v>21</v>
      </c>
      <c r="M23" s="147">
        <f>G23*(1+L23/100)</f>
        <v>0</v>
      </c>
      <c r="N23" s="146">
        <v>1.7</v>
      </c>
      <c r="O23" s="146">
        <f>ROUND(E23*N23,2)</f>
        <v>1.36</v>
      </c>
      <c r="P23" s="146">
        <v>0</v>
      </c>
      <c r="Q23" s="146">
        <f>ROUND(E23*P23,2)</f>
        <v>0</v>
      </c>
      <c r="R23" s="147"/>
      <c r="S23" s="147" t="s">
        <v>178</v>
      </c>
      <c r="T23" s="147" t="s">
        <v>178</v>
      </c>
      <c r="U23" s="147">
        <v>1.587</v>
      </c>
      <c r="V23" s="147">
        <f>ROUND(E23*U23,2)</f>
        <v>1.27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256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2" x14ac:dyDescent="0.25">
      <c r="A24" s="144"/>
      <c r="B24" s="145"/>
      <c r="C24" s="178" t="s">
        <v>459</v>
      </c>
      <c r="D24" s="176"/>
      <c r="E24" s="177">
        <v>0.8</v>
      </c>
      <c r="F24" s="147"/>
      <c r="G24" s="147"/>
      <c r="H24" s="147"/>
      <c r="I24" s="147"/>
      <c r="J24" s="147"/>
      <c r="K24" s="147"/>
      <c r="L24" s="147"/>
      <c r="M24" s="147"/>
      <c r="N24" s="146"/>
      <c r="O24" s="146"/>
      <c r="P24" s="146"/>
      <c r="Q24" s="146"/>
      <c r="R24" s="147"/>
      <c r="S24" s="147"/>
      <c r="T24" s="147"/>
      <c r="U24" s="147"/>
      <c r="V24" s="147"/>
      <c r="W24" s="147"/>
      <c r="X24" s="147"/>
      <c r="Y24" s="147"/>
      <c r="Z24" s="137"/>
      <c r="AA24" s="137"/>
      <c r="AB24" s="137"/>
      <c r="AC24" s="137"/>
      <c r="AD24" s="137"/>
      <c r="AE24" s="137"/>
      <c r="AF24" s="137"/>
      <c r="AG24" s="137" t="s">
        <v>251</v>
      </c>
      <c r="AH24" s="137">
        <v>0</v>
      </c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5">
      <c r="A25" s="164">
        <v>10</v>
      </c>
      <c r="B25" s="165" t="s">
        <v>460</v>
      </c>
      <c r="C25" s="171" t="s">
        <v>461</v>
      </c>
      <c r="D25" s="166" t="s">
        <v>235</v>
      </c>
      <c r="E25" s="167">
        <v>6</v>
      </c>
      <c r="F25" s="168">
        <v>0</v>
      </c>
      <c r="G25" s="169">
        <f t="shared" ref="G25:G42" si="7">ROUND(E25*F25,2)</f>
        <v>0</v>
      </c>
      <c r="H25" s="148">
        <v>0</v>
      </c>
      <c r="I25" s="147">
        <f t="shared" ref="I25:I42" si="8">ROUND(E25*H25,2)</f>
        <v>0</v>
      </c>
      <c r="J25" s="148">
        <v>42</v>
      </c>
      <c r="K25" s="147">
        <f t="shared" ref="K25:K42" si="9">ROUND(E25*J25,2)</f>
        <v>252</v>
      </c>
      <c r="L25" s="147">
        <v>21</v>
      </c>
      <c r="M25" s="147">
        <f t="shared" ref="M25:M42" si="10">G25*(1+L25/100)</f>
        <v>0</v>
      </c>
      <c r="N25" s="146">
        <v>0</v>
      </c>
      <c r="O25" s="146">
        <f t="shared" ref="O25:O42" si="11">ROUND(E25*N25,2)</f>
        <v>0</v>
      </c>
      <c r="P25" s="146">
        <v>0</v>
      </c>
      <c r="Q25" s="146">
        <f t="shared" ref="Q25:Q42" si="12">ROUND(E25*P25,2)</f>
        <v>0</v>
      </c>
      <c r="R25" s="147"/>
      <c r="S25" s="147" t="s">
        <v>178</v>
      </c>
      <c r="T25" s="147" t="s">
        <v>179</v>
      </c>
      <c r="U25" s="147">
        <v>8.6999999999999994E-2</v>
      </c>
      <c r="V25" s="147">
        <f t="shared" ref="V25:V42" si="13">ROUND(E25*U25,2)</f>
        <v>0.52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429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64">
        <v>11</v>
      </c>
      <c r="B26" s="165" t="s">
        <v>238</v>
      </c>
      <c r="C26" s="171" t="s">
        <v>239</v>
      </c>
      <c r="D26" s="166" t="s">
        <v>235</v>
      </c>
      <c r="E26" s="167">
        <v>6</v>
      </c>
      <c r="F26" s="168">
        <v>0</v>
      </c>
      <c r="G26" s="169">
        <f t="shared" si="7"/>
        <v>0</v>
      </c>
      <c r="H26" s="148">
        <v>0</v>
      </c>
      <c r="I26" s="147">
        <f t="shared" si="8"/>
        <v>0</v>
      </c>
      <c r="J26" s="148">
        <v>105.5</v>
      </c>
      <c r="K26" s="147">
        <f t="shared" si="9"/>
        <v>633</v>
      </c>
      <c r="L26" s="147">
        <v>21</v>
      </c>
      <c r="M26" s="147">
        <f t="shared" si="10"/>
        <v>0</v>
      </c>
      <c r="N26" s="146">
        <v>0</v>
      </c>
      <c r="O26" s="146">
        <f t="shared" si="11"/>
        <v>0</v>
      </c>
      <c r="P26" s="146">
        <v>0</v>
      </c>
      <c r="Q26" s="146">
        <f t="shared" si="12"/>
        <v>0</v>
      </c>
      <c r="R26" s="147"/>
      <c r="S26" s="147" t="s">
        <v>178</v>
      </c>
      <c r="T26" s="147" t="s">
        <v>179</v>
      </c>
      <c r="U26" s="147">
        <v>1.0999999999999999E-2</v>
      </c>
      <c r="V26" s="147">
        <f t="shared" si="13"/>
        <v>7.0000000000000007E-2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429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12</v>
      </c>
      <c r="B27" s="165" t="s">
        <v>240</v>
      </c>
      <c r="C27" s="171" t="s">
        <v>241</v>
      </c>
      <c r="D27" s="166" t="s">
        <v>235</v>
      </c>
      <c r="E27" s="167">
        <v>120</v>
      </c>
      <c r="F27" s="168">
        <v>0</v>
      </c>
      <c r="G27" s="169">
        <f t="shared" si="7"/>
        <v>0</v>
      </c>
      <c r="H27" s="148">
        <v>0</v>
      </c>
      <c r="I27" s="147">
        <f t="shared" si="8"/>
        <v>0</v>
      </c>
      <c r="J27" s="148">
        <v>20.8</v>
      </c>
      <c r="K27" s="147">
        <f t="shared" si="9"/>
        <v>2496</v>
      </c>
      <c r="L27" s="147">
        <v>21</v>
      </c>
      <c r="M27" s="147">
        <f t="shared" si="10"/>
        <v>0</v>
      </c>
      <c r="N27" s="146">
        <v>0</v>
      </c>
      <c r="O27" s="146">
        <f t="shared" si="11"/>
        <v>0</v>
      </c>
      <c r="P27" s="146">
        <v>0</v>
      </c>
      <c r="Q27" s="146">
        <f t="shared" si="12"/>
        <v>0</v>
      </c>
      <c r="R27" s="147"/>
      <c r="S27" s="147" t="s">
        <v>178</v>
      </c>
      <c r="T27" s="147" t="s">
        <v>179</v>
      </c>
      <c r="U27" s="147">
        <v>0</v>
      </c>
      <c r="V27" s="147">
        <f t="shared" si="13"/>
        <v>0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429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64">
        <v>13</v>
      </c>
      <c r="B28" s="165" t="s">
        <v>394</v>
      </c>
      <c r="C28" s="171" t="s">
        <v>395</v>
      </c>
      <c r="D28" s="166" t="s">
        <v>223</v>
      </c>
      <c r="E28" s="167">
        <v>39</v>
      </c>
      <c r="F28" s="168">
        <v>0</v>
      </c>
      <c r="G28" s="169">
        <f t="shared" si="7"/>
        <v>0</v>
      </c>
      <c r="H28" s="148">
        <v>1.6</v>
      </c>
      <c r="I28" s="147">
        <f t="shared" si="8"/>
        <v>62.4</v>
      </c>
      <c r="J28" s="148">
        <v>22.3</v>
      </c>
      <c r="K28" s="147">
        <f t="shared" si="9"/>
        <v>869.7</v>
      </c>
      <c r="L28" s="147">
        <v>21</v>
      </c>
      <c r="M28" s="147">
        <f t="shared" si="10"/>
        <v>0</v>
      </c>
      <c r="N28" s="146">
        <v>0</v>
      </c>
      <c r="O28" s="146">
        <f t="shared" si="11"/>
        <v>0</v>
      </c>
      <c r="P28" s="146">
        <v>0</v>
      </c>
      <c r="Q28" s="146">
        <f t="shared" si="12"/>
        <v>0</v>
      </c>
      <c r="R28" s="147"/>
      <c r="S28" s="147" t="s">
        <v>178</v>
      </c>
      <c r="T28" s="147" t="s">
        <v>179</v>
      </c>
      <c r="U28" s="147">
        <v>0.06</v>
      </c>
      <c r="V28" s="147">
        <f t="shared" si="13"/>
        <v>2.34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429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5">
      <c r="A29" s="164">
        <v>14</v>
      </c>
      <c r="B29" s="165" t="s">
        <v>396</v>
      </c>
      <c r="C29" s="171" t="s">
        <v>397</v>
      </c>
      <c r="D29" s="166" t="s">
        <v>223</v>
      </c>
      <c r="E29" s="167">
        <v>39</v>
      </c>
      <c r="F29" s="168">
        <v>0</v>
      </c>
      <c r="G29" s="169">
        <f t="shared" si="7"/>
        <v>0</v>
      </c>
      <c r="H29" s="148">
        <v>0</v>
      </c>
      <c r="I29" s="147">
        <f t="shared" si="8"/>
        <v>0</v>
      </c>
      <c r="J29" s="148">
        <v>47.8</v>
      </c>
      <c r="K29" s="147">
        <f t="shared" si="9"/>
        <v>1864.2</v>
      </c>
      <c r="L29" s="147">
        <v>21</v>
      </c>
      <c r="M29" s="147">
        <f t="shared" si="10"/>
        <v>0</v>
      </c>
      <c r="N29" s="146">
        <v>0</v>
      </c>
      <c r="O29" s="146">
        <f t="shared" si="11"/>
        <v>0</v>
      </c>
      <c r="P29" s="146">
        <v>0</v>
      </c>
      <c r="Q29" s="146">
        <f t="shared" si="12"/>
        <v>0</v>
      </c>
      <c r="R29" s="147"/>
      <c r="S29" s="147" t="s">
        <v>178</v>
      </c>
      <c r="T29" s="147" t="s">
        <v>179</v>
      </c>
      <c r="U29" s="147">
        <v>0.13</v>
      </c>
      <c r="V29" s="147">
        <f t="shared" si="13"/>
        <v>5.07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429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5">
      <c r="A30" s="164">
        <v>15</v>
      </c>
      <c r="B30" s="165" t="s">
        <v>398</v>
      </c>
      <c r="C30" s="171" t="s">
        <v>399</v>
      </c>
      <c r="D30" s="166" t="s">
        <v>223</v>
      </c>
      <c r="E30" s="167">
        <v>39</v>
      </c>
      <c r="F30" s="168">
        <v>0</v>
      </c>
      <c r="G30" s="169">
        <f t="shared" si="7"/>
        <v>0</v>
      </c>
      <c r="H30" s="148">
        <v>0.02</v>
      </c>
      <c r="I30" s="147">
        <f t="shared" si="8"/>
        <v>0.78</v>
      </c>
      <c r="J30" s="148">
        <v>4.4800000000000004</v>
      </c>
      <c r="K30" s="147">
        <f t="shared" si="9"/>
        <v>174.72</v>
      </c>
      <c r="L30" s="147">
        <v>21</v>
      </c>
      <c r="M30" s="147">
        <f t="shared" si="10"/>
        <v>0</v>
      </c>
      <c r="N30" s="146">
        <v>0</v>
      </c>
      <c r="O30" s="146">
        <f t="shared" si="11"/>
        <v>0</v>
      </c>
      <c r="P30" s="146">
        <v>0</v>
      </c>
      <c r="Q30" s="146">
        <f t="shared" si="12"/>
        <v>0</v>
      </c>
      <c r="R30" s="147"/>
      <c r="S30" s="147" t="s">
        <v>178</v>
      </c>
      <c r="T30" s="147" t="s">
        <v>179</v>
      </c>
      <c r="U30" s="147">
        <v>3.5000000000000001E-3</v>
      </c>
      <c r="V30" s="147">
        <f t="shared" si="13"/>
        <v>0.14000000000000001</v>
      </c>
      <c r="W30" s="147"/>
      <c r="X30" s="147" t="s">
        <v>224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429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5">
      <c r="A31" s="164">
        <v>16</v>
      </c>
      <c r="B31" s="165" t="s">
        <v>400</v>
      </c>
      <c r="C31" s="171" t="s">
        <v>401</v>
      </c>
      <c r="D31" s="166" t="s">
        <v>277</v>
      </c>
      <c r="E31" s="167">
        <v>2E-3</v>
      </c>
      <c r="F31" s="168">
        <v>0</v>
      </c>
      <c r="G31" s="169">
        <f t="shared" si="7"/>
        <v>0</v>
      </c>
      <c r="H31" s="148">
        <v>0</v>
      </c>
      <c r="I31" s="147">
        <f t="shared" si="8"/>
        <v>0</v>
      </c>
      <c r="J31" s="148">
        <v>7880</v>
      </c>
      <c r="K31" s="147">
        <f t="shared" si="9"/>
        <v>15.76</v>
      </c>
      <c r="L31" s="147">
        <v>21</v>
      </c>
      <c r="M31" s="147">
        <f t="shared" si="10"/>
        <v>0</v>
      </c>
      <c r="N31" s="146">
        <v>0</v>
      </c>
      <c r="O31" s="146">
        <f t="shared" si="11"/>
        <v>0</v>
      </c>
      <c r="P31" s="146">
        <v>0</v>
      </c>
      <c r="Q31" s="146">
        <f t="shared" si="12"/>
        <v>0</v>
      </c>
      <c r="R31" s="147"/>
      <c r="S31" s="147" t="s">
        <v>178</v>
      </c>
      <c r="T31" s="147" t="s">
        <v>179</v>
      </c>
      <c r="U31" s="147">
        <v>21.428999999999998</v>
      </c>
      <c r="V31" s="147">
        <f t="shared" si="13"/>
        <v>0.04</v>
      </c>
      <c r="W31" s="147"/>
      <c r="X31" s="147" t="s">
        <v>224</v>
      </c>
      <c r="Y31" s="147" t="s">
        <v>181</v>
      </c>
      <c r="Z31" s="137"/>
      <c r="AA31" s="137"/>
      <c r="AB31" s="137"/>
      <c r="AC31" s="137"/>
      <c r="AD31" s="137"/>
      <c r="AE31" s="137"/>
      <c r="AF31" s="137"/>
      <c r="AG31" s="137" t="s">
        <v>429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5">
      <c r="A32" s="164">
        <v>17</v>
      </c>
      <c r="B32" s="165" t="s">
        <v>402</v>
      </c>
      <c r="C32" s="171" t="s">
        <v>403</v>
      </c>
      <c r="D32" s="166" t="s">
        <v>223</v>
      </c>
      <c r="E32" s="167">
        <v>39</v>
      </c>
      <c r="F32" s="168">
        <v>0</v>
      </c>
      <c r="G32" s="169">
        <f t="shared" si="7"/>
        <v>0</v>
      </c>
      <c r="H32" s="148">
        <v>0</v>
      </c>
      <c r="I32" s="147">
        <f t="shared" si="8"/>
        <v>0</v>
      </c>
      <c r="J32" s="148">
        <v>5</v>
      </c>
      <c r="K32" s="147">
        <f t="shared" si="9"/>
        <v>195</v>
      </c>
      <c r="L32" s="147">
        <v>21</v>
      </c>
      <c r="M32" s="147">
        <f t="shared" si="10"/>
        <v>0</v>
      </c>
      <c r="N32" s="146">
        <v>0</v>
      </c>
      <c r="O32" s="146">
        <f t="shared" si="11"/>
        <v>0</v>
      </c>
      <c r="P32" s="146">
        <v>0</v>
      </c>
      <c r="Q32" s="146">
        <f t="shared" si="12"/>
        <v>0</v>
      </c>
      <c r="R32" s="147"/>
      <c r="S32" s="147" t="s">
        <v>178</v>
      </c>
      <c r="T32" s="147" t="s">
        <v>179</v>
      </c>
      <c r="U32" s="147">
        <v>1.0999999999999999E-2</v>
      </c>
      <c r="V32" s="147">
        <f t="shared" si="13"/>
        <v>0.43</v>
      </c>
      <c r="W32" s="147"/>
      <c r="X32" s="147" t="s">
        <v>224</v>
      </c>
      <c r="Y32" s="147" t="s">
        <v>181</v>
      </c>
      <c r="Z32" s="137"/>
      <c r="AA32" s="137"/>
      <c r="AB32" s="137"/>
      <c r="AC32" s="137"/>
      <c r="AD32" s="137"/>
      <c r="AE32" s="137"/>
      <c r="AF32" s="137"/>
      <c r="AG32" s="137" t="s">
        <v>429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20.399999999999999" outlineLevel="1" x14ac:dyDescent="0.25">
      <c r="A33" s="164">
        <v>18</v>
      </c>
      <c r="B33" s="165" t="s">
        <v>242</v>
      </c>
      <c r="C33" s="171" t="s">
        <v>243</v>
      </c>
      <c r="D33" s="166" t="s">
        <v>235</v>
      </c>
      <c r="E33" s="167">
        <v>6</v>
      </c>
      <c r="F33" s="168">
        <v>0</v>
      </c>
      <c r="G33" s="169">
        <f t="shared" si="7"/>
        <v>0</v>
      </c>
      <c r="H33" s="148">
        <v>0</v>
      </c>
      <c r="I33" s="147">
        <f t="shared" si="8"/>
        <v>0</v>
      </c>
      <c r="J33" s="148">
        <v>595</v>
      </c>
      <c r="K33" s="147">
        <f t="shared" si="9"/>
        <v>3570</v>
      </c>
      <c r="L33" s="147">
        <v>21</v>
      </c>
      <c r="M33" s="147">
        <f t="shared" si="10"/>
        <v>0</v>
      </c>
      <c r="N33" s="146">
        <v>0</v>
      </c>
      <c r="O33" s="146">
        <f t="shared" si="11"/>
        <v>0</v>
      </c>
      <c r="P33" s="146">
        <v>0</v>
      </c>
      <c r="Q33" s="146">
        <f t="shared" si="12"/>
        <v>0</v>
      </c>
      <c r="R33" s="147"/>
      <c r="S33" s="147" t="s">
        <v>178</v>
      </c>
      <c r="T33" s="147" t="s">
        <v>179</v>
      </c>
      <c r="U33" s="147">
        <v>0</v>
      </c>
      <c r="V33" s="147">
        <f t="shared" si="13"/>
        <v>0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429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5">
      <c r="A34" s="164">
        <v>19</v>
      </c>
      <c r="B34" s="165" t="s">
        <v>244</v>
      </c>
      <c r="C34" s="171" t="s">
        <v>245</v>
      </c>
      <c r="D34" s="166" t="s">
        <v>223</v>
      </c>
      <c r="E34" s="167">
        <v>39</v>
      </c>
      <c r="F34" s="168">
        <v>0</v>
      </c>
      <c r="G34" s="169">
        <f t="shared" si="7"/>
        <v>0</v>
      </c>
      <c r="H34" s="148">
        <v>0</v>
      </c>
      <c r="I34" s="147">
        <f t="shared" si="8"/>
        <v>0</v>
      </c>
      <c r="J34" s="148">
        <v>7.3</v>
      </c>
      <c r="K34" s="147">
        <f t="shared" si="9"/>
        <v>284.7</v>
      </c>
      <c r="L34" s="147">
        <v>21</v>
      </c>
      <c r="M34" s="147">
        <f t="shared" si="10"/>
        <v>0</v>
      </c>
      <c r="N34" s="146">
        <v>0</v>
      </c>
      <c r="O34" s="146">
        <f t="shared" si="11"/>
        <v>0</v>
      </c>
      <c r="P34" s="146">
        <v>0</v>
      </c>
      <c r="Q34" s="146">
        <f t="shared" si="12"/>
        <v>0</v>
      </c>
      <c r="R34" s="147"/>
      <c r="S34" s="147" t="s">
        <v>178</v>
      </c>
      <c r="T34" s="147" t="s">
        <v>179</v>
      </c>
      <c r="U34" s="147">
        <v>5.0000000000000001E-3</v>
      </c>
      <c r="V34" s="147">
        <f t="shared" si="13"/>
        <v>0.2</v>
      </c>
      <c r="W34" s="147"/>
      <c r="X34" s="147" t="s">
        <v>224</v>
      </c>
      <c r="Y34" s="147" t="s">
        <v>181</v>
      </c>
      <c r="Z34" s="137"/>
      <c r="AA34" s="137"/>
      <c r="AB34" s="137"/>
      <c r="AC34" s="137"/>
      <c r="AD34" s="137"/>
      <c r="AE34" s="137"/>
      <c r="AF34" s="137"/>
      <c r="AG34" s="137" t="s">
        <v>429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5">
      <c r="A35" s="164">
        <v>20</v>
      </c>
      <c r="B35" s="165" t="s">
        <v>404</v>
      </c>
      <c r="C35" s="171" t="s">
        <v>435</v>
      </c>
      <c r="D35" s="166" t="s">
        <v>406</v>
      </c>
      <c r="E35" s="167">
        <v>1.2</v>
      </c>
      <c r="F35" s="168">
        <v>0</v>
      </c>
      <c r="G35" s="169">
        <f t="shared" si="7"/>
        <v>0</v>
      </c>
      <c r="H35" s="148">
        <v>30</v>
      </c>
      <c r="I35" s="147">
        <f t="shared" si="8"/>
        <v>36</v>
      </c>
      <c r="J35" s="148">
        <v>0</v>
      </c>
      <c r="K35" s="147">
        <f t="shared" si="9"/>
        <v>0</v>
      </c>
      <c r="L35" s="147">
        <v>21</v>
      </c>
      <c r="M35" s="147">
        <f t="shared" si="10"/>
        <v>0</v>
      </c>
      <c r="N35" s="146">
        <v>0</v>
      </c>
      <c r="O35" s="146">
        <f t="shared" si="11"/>
        <v>0</v>
      </c>
      <c r="P35" s="146">
        <v>0</v>
      </c>
      <c r="Q35" s="146">
        <f t="shared" si="12"/>
        <v>0</v>
      </c>
      <c r="R35" s="147" t="s">
        <v>272</v>
      </c>
      <c r="S35" s="147" t="s">
        <v>178</v>
      </c>
      <c r="T35" s="147" t="s">
        <v>179</v>
      </c>
      <c r="U35" s="147">
        <v>0</v>
      </c>
      <c r="V35" s="147">
        <f t="shared" si="13"/>
        <v>0</v>
      </c>
      <c r="W35" s="147"/>
      <c r="X35" s="147" t="s">
        <v>248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249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5">
      <c r="A36" s="164">
        <v>21</v>
      </c>
      <c r="B36" s="165" t="s">
        <v>407</v>
      </c>
      <c r="C36" s="171" t="s">
        <v>408</v>
      </c>
      <c r="D36" s="166" t="s">
        <v>409</v>
      </c>
      <c r="E36" s="167">
        <v>0.4</v>
      </c>
      <c r="F36" s="168">
        <v>0</v>
      </c>
      <c r="G36" s="169">
        <f t="shared" si="7"/>
        <v>0</v>
      </c>
      <c r="H36" s="148">
        <v>235.5</v>
      </c>
      <c r="I36" s="147">
        <f t="shared" si="8"/>
        <v>94.2</v>
      </c>
      <c r="J36" s="148">
        <v>0</v>
      </c>
      <c r="K36" s="147">
        <f t="shared" si="9"/>
        <v>0</v>
      </c>
      <c r="L36" s="147">
        <v>21</v>
      </c>
      <c r="M36" s="147">
        <f t="shared" si="10"/>
        <v>0</v>
      </c>
      <c r="N36" s="146">
        <v>0</v>
      </c>
      <c r="O36" s="146">
        <f t="shared" si="11"/>
        <v>0</v>
      </c>
      <c r="P36" s="146">
        <v>0</v>
      </c>
      <c r="Q36" s="146">
        <f t="shared" si="12"/>
        <v>0</v>
      </c>
      <c r="R36" s="147" t="s">
        <v>272</v>
      </c>
      <c r="S36" s="147" t="s">
        <v>178</v>
      </c>
      <c r="T36" s="147" t="s">
        <v>179</v>
      </c>
      <c r="U36" s="147">
        <v>0</v>
      </c>
      <c r="V36" s="147">
        <f t="shared" si="13"/>
        <v>0</v>
      </c>
      <c r="W36" s="147"/>
      <c r="X36" s="147" t="s">
        <v>248</v>
      </c>
      <c r="Y36" s="147" t="s">
        <v>181</v>
      </c>
      <c r="Z36" s="137"/>
      <c r="AA36" s="137"/>
      <c r="AB36" s="137"/>
      <c r="AC36" s="137"/>
      <c r="AD36" s="137"/>
      <c r="AE36" s="137"/>
      <c r="AF36" s="137"/>
      <c r="AG36" s="137" t="s">
        <v>249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20.399999999999999" outlineLevel="1" x14ac:dyDescent="0.25">
      <c r="A37" s="164">
        <v>22</v>
      </c>
      <c r="B37" s="165" t="s">
        <v>287</v>
      </c>
      <c r="C37" s="171" t="s">
        <v>288</v>
      </c>
      <c r="D37" s="166" t="s">
        <v>235</v>
      </c>
      <c r="E37" s="167">
        <v>3.75</v>
      </c>
      <c r="F37" s="168">
        <v>0</v>
      </c>
      <c r="G37" s="169">
        <f t="shared" si="7"/>
        <v>0</v>
      </c>
      <c r="H37" s="148">
        <v>0</v>
      </c>
      <c r="I37" s="147">
        <f t="shared" si="8"/>
        <v>0</v>
      </c>
      <c r="J37" s="148">
        <v>499</v>
      </c>
      <c r="K37" s="147">
        <f t="shared" si="9"/>
        <v>1871.25</v>
      </c>
      <c r="L37" s="147">
        <v>21</v>
      </c>
      <c r="M37" s="147">
        <f t="shared" si="10"/>
        <v>0</v>
      </c>
      <c r="N37" s="146">
        <v>0</v>
      </c>
      <c r="O37" s="146">
        <f t="shared" si="11"/>
        <v>0</v>
      </c>
      <c r="P37" s="146">
        <v>0</v>
      </c>
      <c r="Q37" s="146">
        <f t="shared" si="12"/>
        <v>0</v>
      </c>
      <c r="R37" s="147"/>
      <c r="S37" s="147" t="s">
        <v>178</v>
      </c>
      <c r="T37" s="147" t="s">
        <v>179</v>
      </c>
      <c r="U37" s="147">
        <v>1.32</v>
      </c>
      <c r="V37" s="147">
        <f t="shared" si="13"/>
        <v>4.95</v>
      </c>
      <c r="W37" s="147"/>
      <c r="X37" s="147" t="s">
        <v>224</v>
      </c>
      <c r="Y37" s="147" t="s">
        <v>181</v>
      </c>
      <c r="Z37" s="137"/>
      <c r="AA37" s="137"/>
      <c r="AB37" s="137"/>
      <c r="AC37" s="137"/>
      <c r="AD37" s="137"/>
      <c r="AE37" s="137"/>
      <c r="AF37" s="137"/>
      <c r="AG37" s="137" t="s">
        <v>429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5">
      <c r="A38" s="164">
        <v>23</v>
      </c>
      <c r="B38" s="165" t="s">
        <v>289</v>
      </c>
      <c r="C38" s="171" t="s">
        <v>290</v>
      </c>
      <c r="D38" s="166" t="s">
        <v>223</v>
      </c>
      <c r="E38" s="167">
        <v>39</v>
      </c>
      <c r="F38" s="168">
        <v>0</v>
      </c>
      <c r="G38" s="169">
        <f t="shared" si="7"/>
        <v>0</v>
      </c>
      <c r="H38" s="148">
        <v>0</v>
      </c>
      <c r="I38" s="147">
        <f t="shared" si="8"/>
        <v>0</v>
      </c>
      <c r="J38" s="148">
        <v>51.3</v>
      </c>
      <c r="K38" s="147">
        <f t="shared" si="9"/>
        <v>2000.7</v>
      </c>
      <c r="L38" s="147">
        <v>21</v>
      </c>
      <c r="M38" s="147">
        <f t="shared" si="10"/>
        <v>0</v>
      </c>
      <c r="N38" s="146">
        <v>0</v>
      </c>
      <c r="O38" s="146">
        <f t="shared" si="11"/>
        <v>0</v>
      </c>
      <c r="P38" s="146">
        <v>0</v>
      </c>
      <c r="Q38" s="146">
        <f t="shared" si="12"/>
        <v>0</v>
      </c>
      <c r="R38" s="147"/>
      <c r="S38" s="147" t="s">
        <v>178</v>
      </c>
      <c r="T38" s="147" t="s">
        <v>179</v>
      </c>
      <c r="U38" s="147">
        <v>0.14199999999999999</v>
      </c>
      <c r="V38" s="147">
        <f t="shared" si="13"/>
        <v>5.54</v>
      </c>
      <c r="W38" s="147"/>
      <c r="X38" s="147" t="s">
        <v>224</v>
      </c>
      <c r="Y38" s="147" t="s">
        <v>181</v>
      </c>
      <c r="Z38" s="137"/>
      <c r="AA38" s="137"/>
      <c r="AB38" s="137"/>
      <c r="AC38" s="137"/>
      <c r="AD38" s="137"/>
      <c r="AE38" s="137"/>
      <c r="AF38" s="137"/>
      <c r="AG38" s="137" t="s">
        <v>429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20.399999999999999" outlineLevel="1" x14ac:dyDescent="0.25">
      <c r="A39" s="164">
        <v>24</v>
      </c>
      <c r="B39" s="165" t="s">
        <v>462</v>
      </c>
      <c r="C39" s="171" t="s">
        <v>463</v>
      </c>
      <c r="D39" s="166" t="s">
        <v>269</v>
      </c>
      <c r="E39" s="167">
        <v>5</v>
      </c>
      <c r="F39" s="168">
        <v>0</v>
      </c>
      <c r="G39" s="169">
        <f t="shared" si="7"/>
        <v>0</v>
      </c>
      <c r="H39" s="148">
        <v>0</v>
      </c>
      <c r="I39" s="147">
        <f t="shared" si="8"/>
        <v>0</v>
      </c>
      <c r="J39" s="148">
        <v>962</v>
      </c>
      <c r="K39" s="147">
        <f t="shared" si="9"/>
        <v>4810</v>
      </c>
      <c r="L39" s="147">
        <v>21</v>
      </c>
      <c r="M39" s="147">
        <f t="shared" si="10"/>
        <v>0</v>
      </c>
      <c r="N39" s="146">
        <v>0</v>
      </c>
      <c r="O39" s="146">
        <f t="shared" si="11"/>
        <v>0</v>
      </c>
      <c r="P39" s="146">
        <v>0</v>
      </c>
      <c r="Q39" s="146">
        <f t="shared" si="12"/>
        <v>0</v>
      </c>
      <c r="R39" s="147"/>
      <c r="S39" s="147" t="s">
        <v>178</v>
      </c>
      <c r="T39" s="147" t="s">
        <v>179</v>
      </c>
      <c r="U39" s="147">
        <v>2.6619999999999999</v>
      </c>
      <c r="V39" s="147">
        <f t="shared" si="13"/>
        <v>13.31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429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5">
      <c r="A40" s="164">
        <v>25</v>
      </c>
      <c r="B40" s="165" t="s">
        <v>464</v>
      </c>
      <c r="C40" s="171" t="s">
        <v>465</v>
      </c>
      <c r="D40" s="166" t="s">
        <v>235</v>
      </c>
      <c r="E40" s="167">
        <v>4.5</v>
      </c>
      <c r="F40" s="168">
        <v>0</v>
      </c>
      <c r="G40" s="169">
        <f t="shared" si="7"/>
        <v>0</v>
      </c>
      <c r="H40" s="148">
        <v>2228.34</v>
      </c>
      <c r="I40" s="147">
        <f t="shared" si="8"/>
        <v>10027.530000000001</v>
      </c>
      <c r="J40" s="148">
        <v>1681.66</v>
      </c>
      <c r="K40" s="147">
        <f t="shared" si="9"/>
        <v>7567.47</v>
      </c>
      <c r="L40" s="147">
        <v>21</v>
      </c>
      <c r="M40" s="147">
        <f t="shared" si="10"/>
        <v>0</v>
      </c>
      <c r="N40" s="146">
        <v>0</v>
      </c>
      <c r="O40" s="146">
        <f t="shared" si="11"/>
        <v>0</v>
      </c>
      <c r="P40" s="146">
        <v>0</v>
      </c>
      <c r="Q40" s="146">
        <f t="shared" si="12"/>
        <v>0</v>
      </c>
      <c r="R40" s="147"/>
      <c r="S40" s="147" t="s">
        <v>178</v>
      </c>
      <c r="T40" s="147" t="s">
        <v>179</v>
      </c>
      <c r="U40" s="147">
        <v>3.9</v>
      </c>
      <c r="V40" s="147">
        <f t="shared" si="13"/>
        <v>17.55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429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5">
      <c r="A41" s="164">
        <v>26</v>
      </c>
      <c r="B41" s="165" t="s">
        <v>466</v>
      </c>
      <c r="C41" s="171" t="s">
        <v>467</v>
      </c>
      <c r="D41" s="166" t="s">
        <v>235</v>
      </c>
      <c r="E41" s="167">
        <v>2</v>
      </c>
      <c r="F41" s="168">
        <v>0</v>
      </c>
      <c r="G41" s="169">
        <f t="shared" si="7"/>
        <v>0</v>
      </c>
      <c r="H41" s="148">
        <v>0</v>
      </c>
      <c r="I41" s="147">
        <f t="shared" si="8"/>
        <v>0</v>
      </c>
      <c r="J41" s="148">
        <v>4645</v>
      </c>
      <c r="K41" s="147">
        <f t="shared" si="9"/>
        <v>9290</v>
      </c>
      <c r="L41" s="147">
        <v>21</v>
      </c>
      <c r="M41" s="147">
        <f t="shared" si="10"/>
        <v>0</v>
      </c>
      <c r="N41" s="146">
        <v>0</v>
      </c>
      <c r="O41" s="146">
        <f t="shared" si="11"/>
        <v>0</v>
      </c>
      <c r="P41" s="146">
        <v>0</v>
      </c>
      <c r="Q41" s="146">
        <f t="shared" si="12"/>
        <v>0</v>
      </c>
      <c r="R41" s="147"/>
      <c r="S41" s="147" t="s">
        <v>178</v>
      </c>
      <c r="T41" s="147" t="s">
        <v>179</v>
      </c>
      <c r="U41" s="147">
        <v>9.6</v>
      </c>
      <c r="V41" s="147">
        <f t="shared" si="13"/>
        <v>19.2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429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5">
      <c r="A42" s="158">
        <v>27</v>
      </c>
      <c r="B42" s="159" t="s">
        <v>468</v>
      </c>
      <c r="C42" s="172" t="s">
        <v>469</v>
      </c>
      <c r="D42" s="160" t="s">
        <v>232</v>
      </c>
      <c r="E42" s="161">
        <v>75</v>
      </c>
      <c r="F42" s="162">
        <v>0</v>
      </c>
      <c r="G42" s="163">
        <f t="shared" si="7"/>
        <v>0</v>
      </c>
      <c r="H42" s="148">
        <v>0</v>
      </c>
      <c r="I42" s="147">
        <f t="shared" si="8"/>
        <v>0</v>
      </c>
      <c r="J42" s="148">
        <v>511</v>
      </c>
      <c r="K42" s="147">
        <f t="shared" si="9"/>
        <v>38325</v>
      </c>
      <c r="L42" s="147">
        <v>21</v>
      </c>
      <c r="M42" s="147">
        <f t="shared" si="10"/>
        <v>0</v>
      </c>
      <c r="N42" s="146">
        <v>0</v>
      </c>
      <c r="O42" s="146">
        <f t="shared" si="11"/>
        <v>0</v>
      </c>
      <c r="P42" s="146">
        <v>0</v>
      </c>
      <c r="Q42" s="146">
        <f t="shared" si="12"/>
        <v>0</v>
      </c>
      <c r="R42" s="147"/>
      <c r="S42" s="147" t="s">
        <v>178</v>
      </c>
      <c r="T42" s="147" t="s">
        <v>179</v>
      </c>
      <c r="U42" s="147">
        <v>1.4132</v>
      </c>
      <c r="V42" s="147">
        <f t="shared" si="13"/>
        <v>105.99</v>
      </c>
      <c r="W42" s="147"/>
      <c r="X42" s="147" t="s">
        <v>224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429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5">
      <c r="A43" s="144"/>
      <c r="B43" s="145"/>
      <c r="C43" s="178" t="s">
        <v>470</v>
      </c>
      <c r="D43" s="176"/>
      <c r="E43" s="177">
        <v>75</v>
      </c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5">
      <c r="A44" s="158">
        <v>28</v>
      </c>
      <c r="B44" s="159" t="s">
        <v>471</v>
      </c>
      <c r="C44" s="172" t="s">
        <v>472</v>
      </c>
      <c r="D44" s="160" t="s">
        <v>232</v>
      </c>
      <c r="E44" s="161">
        <v>19</v>
      </c>
      <c r="F44" s="162">
        <v>0</v>
      </c>
      <c r="G44" s="163">
        <f>ROUND(E44*F44,2)</f>
        <v>0</v>
      </c>
      <c r="H44" s="148">
        <v>0</v>
      </c>
      <c r="I44" s="147">
        <f>ROUND(E44*H44,2)</f>
        <v>0</v>
      </c>
      <c r="J44" s="148">
        <v>924</v>
      </c>
      <c r="K44" s="147">
        <f>ROUND(E44*J44,2)</f>
        <v>17556</v>
      </c>
      <c r="L44" s="147">
        <v>21</v>
      </c>
      <c r="M44" s="147">
        <f>G44*(1+L44/100)</f>
        <v>0</v>
      </c>
      <c r="N44" s="146">
        <v>0</v>
      </c>
      <c r="O44" s="146">
        <f>ROUND(E44*N44,2)</f>
        <v>0</v>
      </c>
      <c r="P44" s="146">
        <v>0</v>
      </c>
      <c r="Q44" s="146">
        <f>ROUND(E44*P44,2)</f>
        <v>0</v>
      </c>
      <c r="R44" s="147"/>
      <c r="S44" s="147" t="s">
        <v>178</v>
      </c>
      <c r="T44" s="147" t="s">
        <v>178</v>
      </c>
      <c r="U44" s="147">
        <v>2.26112</v>
      </c>
      <c r="V44" s="147">
        <f>ROUND(E44*U44,2)</f>
        <v>42.96</v>
      </c>
      <c r="W44" s="147"/>
      <c r="X44" s="147" t="s">
        <v>224</v>
      </c>
      <c r="Y44" s="147" t="s">
        <v>181</v>
      </c>
      <c r="Z44" s="137"/>
      <c r="AA44" s="137"/>
      <c r="AB44" s="137"/>
      <c r="AC44" s="137"/>
      <c r="AD44" s="137"/>
      <c r="AE44" s="137"/>
      <c r="AF44" s="137"/>
      <c r="AG44" s="137" t="s">
        <v>256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2" x14ac:dyDescent="0.25">
      <c r="A45" s="144"/>
      <c r="B45" s="145"/>
      <c r="C45" s="178" t="s">
        <v>473</v>
      </c>
      <c r="D45" s="176"/>
      <c r="E45" s="177">
        <v>9</v>
      </c>
      <c r="F45" s="147"/>
      <c r="G45" s="147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37"/>
      <c r="AA45" s="137"/>
      <c r="AB45" s="137"/>
      <c r="AC45" s="137"/>
      <c r="AD45" s="137"/>
      <c r="AE45" s="137"/>
      <c r="AF45" s="137"/>
      <c r="AG45" s="137" t="s">
        <v>251</v>
      </c>
      <c r="AH45" s="137">
        <v>0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3" x14ac:dyDescent="0.25">
      <c r="A46" s="144"/>
      <c r="B46" s="145"/>
      <c r="C46" s="178" t="s">
        <v>474</v>
      </c>
      <c r="D46" s="176"/>
      <c r="E46" s="177">
        <v>10</v>
      </c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ht="20.399999999999999" outlineLevel="1" x14ac:dyDescent="0.25">
      <c r="A47" s="164">
        <v>29</v>
      </c>
      <c r="B47" s="165" t="s">
        <v>475</v>
      </c>
      <c r="C47" s="171" t="s">
        <v>476</v>
      </c>
      <c r="D47" s="166" t="s">
        <v>232</v>
      </c>
      <c r="E47" s="167">
        <v>94</v>
      </c>
      <c r="F47" s="168">
        <v>0</v>
      </c>
      <c r="G47" s="169">
        <f>ROUND(E47*F47,2)</f>
        <v>0</v>
      </c>
      <c r="H47" s="148">
        <v>62.88</v>
      </c>
      <c r="I47" s="147">
        <f>ROUND(E47*H47,2)</f>
        <v>5910.72</v>
      </c>
      <c r="J47" s="148">
        <v>46.12</v>
      </c>
      <c r="K47" s="147">
        <f>ROUND(E47*J47,2)</f>
        <v>4335.28</v>
      </c>
      <c r="L47" s="147">
        <v>21</v>
      </c>
      <c r="M47" s="147">
        <f>G47*(1+L47/100)</f>
        <v>0</v>
      </c>
      <c r="N47" s="146">
        <v>0</v>
      </c>
      <c r="O47" s="146">
        <f>ROUND(E47*N47,2)</f>
        <v>0</v>
      </c>
      <c r="P47" s="146">
        <v>0</v>
      </c>
      <c r="Q47" s="146">
        <f>ROUND(E47*P47,2)</f>
        <v>0</v>
      </c>
      <c r="R47" s="147"/>
      <c r="S47" s="147" t="s">
        <v>178</v>
      </c>
      <c r="T47" s="147" t="s">
        <v>179</v>
      </c>
      <c r="U47" s="147">
        <v>9.8000000000000004E-2</v>
      </c>
      <c r="V47" s="147">
        <f>ROUND(E47*U47,2)</f>
        <v>9.2100000000000009</v>
      </c>
      <c r="W47" s="147"/>
      <c r="X47" s="147" t="s">
        <v>224</v>
      </c>
      <c r="Y47" s="147" t="s">
        <v>181</v>
      </c>
      <c r="Z47" s="137"/>
      <c r="AA47" s="137"/>
      <c r="AB47" s="137"/>
      <c r="AC47" s="137"/>
      <c r="AD47" s="137"/>
      <c r="AE47" s="137"/>
      <c r="AF47" s="137"/>
      <c r="AG47" s="137" t="s">
        <v>429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ht="20.399999999999999" outlineLevel="1" x14ac:dyDescent="0.25">
      <c r="A48" s="164">
        <v>30</v>
      </c>
      <c r="B48" s="165" t="s">
        <v>477</v>
      </c>
      <c r="C48" s="171" t="s">
        <v>478</v>
      </c>
      <c r="D48" s="166" t="s">
        <v>232</v>
      </c>
      <c r="E48" s="167">
        <v>75</v>
      </c>
      <c r="F48" s="168">
        <v>0</v>
      </c>
      <c r="G48" s="169">
        <f>ROUND(E48*F48,2)</f>
        <v>0</v>
      </c>
      <c r="H48" s="148">
        <v>5.97</v>
      </c>
      <c r="I48" s="147">
        <f>ROUND(E48*H48,2)</f>
        <v>447.75</v>
      </c>
      <c r="J48" s="148">
        <v>10.83</v>
      </c>
      <c r="K48" s="147">
        <f>ROUND(E48*J48,2)</f>
        <v>812.25</v>
      </c>
      <c r="L48" s="147">
        <v>21</v>
      </c>
      <c r="M48" s="147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7"/>
      <c r="S48" s="147" t="s">
        <v>178</v>
      </c>
      <c r="T48" s="147" t="s">
        <v>179</v>
      </c>
      <c r="U48" s="147">
        <v>2.5999999999999999E-2</v>
      </c>
      <c r="V48" s="147">
        <f>ROUND(E48*U48,2)</f>
        <v>1.95</v>
      </c>
      <c r="W48" s="147"/>
      <c r="X48" s="147" t="s">
        <v>224</v>
      </c>
      <c r="Y48" s="147" t="s">
        <v>181</v>
      </c>
      <c r="Z48" s="137"/>
      <c r="AA48" s="137"/>
      <c r="AB48" s="137"/>
      <c r="AC48" s="137"/>
      <c r="AD48" s="137"/>
      <c r="AE48" s="137"/>
      <c r="AF48" s="137"/>
      <c r="AG48" s="137" t="s">
        <v>429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x14ac:dyDescent="0.25">
      <c r="A49" s="151" t="s">
        <v>173</v>
      </c>
      <c r="B49" s="152" t="s">
        <v>138</v>
      </c>
      <c r="C49" s="170" t="s">
        <v>139</v>
      </c>
      <c r="D49" s="153"/>
      <c r="E49" s="154"/>
      <c r="F49" s="155"/>
      <c r="G49" s="156">
        <f>SUMIF(AG50:AG54,"&lt;&gt;NOR",G50:G54)</f>
        <v>0</v>
      </c>
      <c r="H49" s="150"/>
      <c r="I49" s="150">
        <f>SUM(I50:I54)</f>
        <v>69230</v>
      </c>
      <c r="J49" s="150"/>
      <c r="K49" s="150">
        <f>SUM(K50:K54)</f>
        <v>13586.4</v>
      </c>
      <c r="L49" s="150"/>
      <c r="M49" s="150">
        <f>SUM(M50:M54)</f>
        <v>0</v>
      </c>
      <c r="N49" s="149"/>
      <c r="O49" s="149">
        <f>SUM(O50:O54)</f>
        <v>0.4</v>
      </c>
      <c r="P49" s="149"/>
      <c r="Q49" s="149">
        <f>SUM(Q50:Q54)</f>
        <v>0</v>
      </c>
      <c r="R49" s="150"/>
      <c r="S49" s="150"/>
      <c r="T49" s="150"/>
      <c r="U49" s="150"/>
      <c r="V49" s="150">
        <f>SUM(V50:V54)</f>
        <v>27.08</v>
      </c>
      <c r="W49" s="150"/>
      <c r="X49" s="150"/>
      <c r="Y49" s="150"/>
      <c r="AG49" t="s">
        <v>174</v>
      </c>
    </row>
    <row r="50" spans="1:60" outlineLevel="1" x14ac:dyDescent="0.25">
      <c r="A50" s="158">
        <v>31</v>
      </c>
      <c r="B50" s="159" t="s">
        <v>479</v>
      </c>
      <c r="C50" s="172" t="s">
        <v>480</v>
      </c>
      <c r="D50" s="160" t="s">
        <v>232</v>
      </c>
      <c r="E50" s="161">
        <v>91.8</v>
      </c>
      <c r="F50" s="162">
        <v>0</v>
      </c>
      <c r="G50" s="163">
        <f>ROUND(E50*F50,2)</f>
        <v>0</v>
      </c>
      <c r="H50" s="148">
        <v>0</v>
      </c>
      <c r="I50" s="147">
        <f>ROUND(E50*H50,2)</f>
        <v>0</v>
      </c>
      <c r="J50" s="148">
        <v>148</v>
      </c>
      <c r="K50" s="147">
        <f>ROUND(E50*J50,2)</f>
        <v>13586.4</v>
      </c>
      <c r="L50" s="147">
        <v>21</v>
      </c>
      <c r="M50" s="147">
        <f>G50*(1+L50/100)</f>
        <v>0</v>
      </c>
      <c r="N50" s="146">
        <v>0</v>
      </c>
      <c r="O50" s="146">
        <f>ROUND(E50*N50,2)</f>
        <v>0</v>
      </c>
      <c r="P50" s="146">
        <v>0</v>
      </c>
      <c r="Q50" s="146">
        <f>ROUND(E50*P50,2)</f>
        <v>0</v>
      </c>
      <c r="R50" s="147"/>
      <c r="S50" s="147" t="s">
        <v>178</v>
      </c>
      <c r="T50" s="147" t="s">
        <v>178</v>
      </c>
      <c r="U50" s="147">
        <v>0.29499999999999998</v>
      </c>
      <c r="V50" s="147">
        <f>ROUND(E50*U50,2)</f>
        <v>27.08</v>
      </c>
      <c r="W50" s="147"/>
      <c r="X50" s="147" t="s">
        <v>224</v>
      </c>
      <c r="Y50" s="147" t="s">
        <v>181</v>
      </c>
      <c r="Z50" s="137"/>
      <c r="AA50" s="137"/>
      <c r="AB50" s="137"/>
      <c r="AC50" s="137"/>
      <c r="AD50" s="137"/>
      <c r="AE50" s="137"/>
      <c r="AF50" s="137"/>
      <c r="AG50" s="137" t="s">
        <v>256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2" x14ac:dyDescent="0.25">
      <c r="A51" s="144"/>
      <c r="B51" s="145"/>
      <c r="C51" s="178" t="s">
        <v>481</v>
      </c>
      <c r="D51" s="176"/>
      <c r="E51" s="177">
        <v>39.799999999999997</v>
      </c>
      <c r="F51" s="147"/>
      <c r="G51" s="147"/>
      <c r="H51" s="147"/>
      <c r="I51" s="147"/>
      <c r="J51" s="147"/>
      <c r="K51" s="147"/>
      <c r="L51" s="147"/>
      <c r="M51" s="147"/>
      <c r="N51" s="146"/>
      <c r="O51" s="146"/>
      <c r="P51" s="146"/>
      <c r="Q51" s="146"/>
      <c r="R51" s="147"/>
      <c r="S51" s="147"/>
      <c r="T51" s="147"/>
      <c r="U51" s="147"/>
      <c r="V51" s="147"/>
      <c r="W51" s="147"/>
      <c r="X51" s="147"/>
      <c r="Y51" s="147"/>
      <c r="Z51" s="137"/>
      <c r="AA51" s="137"/>
      <c r="AB51" s="137"/>
      <c r="AC51" s="137"/>
      <c r="AD51" s="137"/>
      <c r="AE51" s="137"/>
      <c r="AF51" s="137"/>
      <c r="AG51" s="137" t="s">
        <v>251</v>
      </c>
      <c r="AH51" s="137">
        <v>0</v>
      </c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3" x14ac:dyDescent="0.25">
      <c r="A52" s="144"/>
      <c r="B52" s="145"/>
      <c r="C52" s="178" t="s">
        <v>482</v>
      </c>
      <c r="D52" s="176"/>
      <c r="E52" s="177">
        <v>2</v>
      </c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5">
      <c r="A53" s="144"/>
      <c r="B53" s="145"/>
      <c r="C53" s="178" t="s">
        <v>483</v>
      </c>
      <c r="D53" s="176"/>
      <c r="E53" s="177">
        <v>50</v>
      </c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ht="20.399999999999999" outlineLevel="1" x14ac:dyDescent="0.25">
      <c r="A54" s="164">
        <v>32</v>
      </c>
      <c r="B54" s="165" t="s">
        <v>484</v>
      </c>
      <c r="C54" s="171" t="s">
        <v>485</v>
      </c>
      <c r="D54" s="166" t="s">
        <v>269</v>
      </c>
      <c r="E54" s="167">
        <v>23</v>
      </c>
      <c r="F54" s="168">
        <v>0</v>
      </c>
      <c r="G54" s="169">
        <f>ROUND(E54*F54,2)</f>
        <v>0</v>
      </c>
      <c r="H54" s="148">
        <v>3010</v>
      </c>
      <c r="I54" s="147">
        <f>ROUND(E54*H54,2)</f>
        <v>69230</v>
      </c>
      <c r="J54" s="148">
        <v>0</v>
      </c>
      <c r="K54" s="147">
        <f>ROUND(E54*J54,2)</f>
        <v>0</v>
      </c>
      <c r="L54" s="147">
        <v>21</v>
      </c>
      <c r="M54" s="147">
        <f>G54*(1+L54/100)</f>
        <v>0</v>
      </c>
      <c r="N54" s="146">
        <v>1.753E-2</v>
      </c>
      <c r="O54" s="146">
        <f>ROUND(E54*N54,2)</f>
        <v>0.4</v>
      </c>
      <c r="P54" s="146">
        <v>0</v>
      </c>
      <c r="Q54" s="146">
        <f>ROUND(E54*P54,2)</f>
        <v>0</v>
      </c>
      <c r="R54" s="147" t="s">
        <v>272</v>
      </c>
      <c r="S54" s="147" t="s">
        <v>178</v>
      </c>
      <c r="T54" s="147" t="s">
        <v>178</v>
      </c>
      <c r="U54" s="147">
        <v>0</v>
      </c>
      <c r="V54" s="147">
        <f>ROUND(E54*U54,2)</f>
        <v>0</v>
      </c>
      <c r="W54" s="147"/>
      <c r="X54" s="147" t="s">
        <v>248</v>
      </c>
      <c r="Y54" s="147" t="s">
        <v>181</v>
      </c>
      <c r="Z54" s="137"/>
      <c r="AA54" s="137"/>
      <c r="AB54" s="137"/>
      <c r="AC54" s="137"/>
      <c r="AD54" s="137"/>
      <c r="AE54" s="137"/>
      <c r="AF54" s="137"/>
      <c r="AG54" s="137" t="s">
        <v>260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x14ac:dyDescent="0.25">
      <c r="A55" s="151" t="s">
        <v>173</v>
      </c>
      <c r="B55" s="152" t="s">
        <v>140</v>
      </c>
      <c r="C55" s="170" t="s">
        <v>141</v>
      </c>
      <c r="D55" s="153"/>
      <c r="E55" s="154"/>
      <c r="F55" s="155"/>
      <c r="G55" s="156">
        <f>SUMIF(AG56:AG58,"&lt;&gt;NOR",G56:G58)</f>
        <v>0</v>
      </c>
      <c r="H55" s="150"/>
      <c r="I55" s="150">
        <f>SUM(I56:I58)</f>
        <v>102</v>
      </c>
      <c r="J55" s="150"/>
      <c r="K55" s="150">
        <f>SUM(K56:K58)</f>
        <v>12876</v>
      </c>
      <c r="L55" s="150"/>
      <c r="M55" s="150">
        <f>SUM(M56:M58)</f>
        <v>0</v>
      </c>
      <c r="N55" s="149"/>
      <c r="O55" s="149">
        <f>SUM(O56:O58)</f>
        <v>0</v>
      </c>
      <c r="P55" s="149"/>
      <c r="Q55" s="149">
        <f>SUM(Q56:Q58)</f>
        <v>0</v>
      </c>
      <c r="R55" s="150"/>
      <c r="S55" s="150"/>
      <c r="T55" s="150"/>
      <c r="U55" s="150"/>
      <c r="V55" s="150">
        <f>SUM(V56:V58)</f>
        <v>30.889999999999997</v>
      </c>
      <c r="W55" s="150"/>
      <c r="X55" s="150"/>
      <c r="Y55" s="150"/>
      <c r="AG55" t="s">
        <v>174</v>
      </c>
    </row>
    <row r="56" spans="1:60" outlineLevel="1" x14ac:dyDescent="0.25">
      <c r="A56" s="164">
        <v>33</v>
      </c>
      <c r="B56" s="165" t="s">
        <v>486</v>
      </c>
      <c r="C56" s="171" t="s">
        <v>487</v>
      </c>
      <c r="D56" s="166" t="s">
        <v>232</v>
      </c>
      <c r="E56" s="167">
        <v>75</v>
      </c>
      <c r="F56" s="168">
        <v>0</v>
      </c>
      <c r="G56" s="169">
        <f>ROUND(E56*F56,2)</f>
        <v>0</v>
      </c>
      <c r="H56" s="148">
        <v>0</v>
      </c>
      <c r="I56" s="147">
        <f>ROUND(E56*H56,2)</f>
        <v>0</v>
      </c>
      <c r="J56" s="148">
        <v>111</v>
      </c>
      <c r="K56" s="147">
        <f>ROUND(E56*J56,2)</f>
        <v>8325</v>
      </c>
      <c r="L56" s="147">
        <v>21</v>
      </c>
      <c r="M56" s="147">
        <f>G56*(1+L56/100)</f>
        <v>0</v>
      </c>
      <c r="N56" s="146">
        <v>0</v>
      </c>
      <c r="O56" s="146">
        <f>ROUND(E56*N56,2)</f>
        <v>0</v>
      </c>
      <c r="P56" s="146">
        <v>0</v>
      </c>
      <c r="Q56" s="146">
        <f>ROUND(E56*P56,2)</f>
        <v>0</v>
      </c>
      <c r="R56" s="147"/>
      <c r="S56" s="147" t="s">
        <v>178</v>
      </c>
      <c r="T56" s="147" t="s">
        <v>179</v>
      </c>
      <c r="U56" s="147">
        <v>0.27600000000000002</v>
      </c>
      <c r="V56" s="147">
        <f>ROUND(E56*U56,2)</f>
        <v>20.7</v>
      </c>
      <c r="W56" s="147"/>
      <c r="X56" s="147" t="s">
        <v>224</v>
      </c>
      <c r="Y56" s="147" t="s">
        <v>181</v>
      </c>
      <c r="Z56" s="137"/>
      <c r="AA56" s="137"/>
      <c r="AB56" s="137"/>
      <c r="AC56" s="137"/>
      <c r="AD56" s="137"/>
      <c r="AE56" s="137"/>
      <c r="AF56" s="137"/>
      <c r="AG56" s="137" t="s">
        <v>429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5">
      <c r="A57" s="164">
        <v>34</v>
      </c>
      <c r="B57" s="165" t="s">
        <v>488</v>
      </c>
      <c r="C57" s="171" t="s">
        <v>489</v>
      </c>
      <c r="D57" s="166" t="s">
        <v>232</v>
      </c>
      <c r="E57" s="167">
        <v>19</v>
      </c>
      <c r="F57" s="168">
        <v>0</v>
      </c>
      <c r="G57" s="169">
        <f>ROUND(E57*F57,2)</f>
        <v>0</v>
      </c>
      <c r="H57" s="148">
        <v>0</v>
      </c>
      <c r="I57" s="147">
        <f>ROUND(E57*H57,2)</f>
        <v>0</v>
      </c>
      <c r="J57" s="148">
        <v>199.5</v>
      </c>
      <c r="K57" s="147">
        <f>ROUND(E57*J57,2)</f>
        <v>3790.5</v>
      </c>
      <c r="L57" s="147">
        <v>21</v>
      </c>
      <c r="M57" s="147">
        <f>G57*(1+L57/100)</f>
        <v>0</v>
      </c>
      <c r="N57" s="146">
        <v>0</v>
      </c>
      <c r="O57" s="146">
        <f>ROUND(E57*N57,2)</f>
        <v>0</v>
      </c>
      <c r="P57" s="146">
        <v>0</v>
      </c>
      <c r="Q57" s="146">
        <f>ROUND(E57*P57,2)</f>
        <v>0</v>
      </c>
      <c r="R57" s="147"/>
      <c r="S57" s="147" t="s">
        <v>178</v>
      </c>
      <c r="T57" s="147" t="s">
        <v>178</v>
      </c>
      <c r="U57" s="147">
        <v>0.43740000000000001</v>
      </c>
      <c r="V57" s="147">
        <f>ROUND(E57*U57,2)</f>
        <v>8.31</v>
      </c>
      <c r="W57" s="147"/>
      <c r="X57" s="147" t="s">
        <v>224</v>
      </c>
      <c r="Y57" s="147" t="s">
        <v>181</v>
      </c>
      <c r="Z57" s="137"/>
      <c r="AA57" s="137"/>
      <c r="AB57" s="137"/>
      <c r="AC57" s="137"/>
      <c r="AD57" s="137"/>
      <c r="AE57" s="137"/>
      <c r="AF57" s="137"/>
      <c r="AG57" s="137" t="s">
        <v>256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5">
      <c r="A58" s="158">
        <v>35</v>
      </c>
      <c r="B58" s="159" t="s">
        <v>410</v>
      </c>
      <c r="C58" s="172" t="s">
        <v>411</v>
      </c>
      <c r="D58" s="160" t="s">
        <v>223</v>
      </c>
      <c r="E58" s="161">
        <v>37.5</v>
      </c>
      <c r="F58" s="162">
        <v>0</v>
      </c>
      <c r="G58" s="163">
        <f>ROUND(E58*F58,2)</f>
        <v>0</v>
      </c>
      <c r="H58" s="148">
        <v>2.72</v>
      </c>
      <c r="I58" s="147">
        <f>ROUND(E58*H58,2)</f>
        <v>102</v>
      </c>
      <c r="J58" s="148">
        <v>20.28</v>
      </c>
      <c r="K58" s="147">
        <f>ROUND(E58*J58,2)</f>
        <v>760.5</v>
      </c>
      <c r="L58" s="147">
        <v>21</v>
      </c>
      <c r="M58" s="147">
        <f>G58*(1+L58/100)</f>
        <v>0</v>
      </c>
      <c r="N58" s="146">
        <v>0</v>
      </c>
      <c r="O58" s="146">
        <f>ROUND(E58*N58,2)</f>
        <v>0</v>
      </c>
      <c r="P58" s="146">
        <v>0</v>
      </c>
      <c r="Q58" s="146">
        <f>ROUND(E58*P58,2)</f>
        <v>0</v>
      </c>
      <c r="R58" s="147"/>
      <c r="S58" s="147" t="s">
        <v>178</v>
      </c>
      <c r="T58" s="147" t="s">
        <v>179</v>
      </c>
      <c r="U58" s="147">
        <v>0.05</v>
      </c>
      <c r="V58" s="147">
        <f>ROUND(E58*U58,2)</f>
        <v>1.88</v>
      </c>
      <c r="W58" s="147"/>
      <c r="X58" s="147" t="s">
        <v>224</v>
      </c>
      <c r="Y58" s="147" t="s">
        <v>181</v>
      </c>
      <c r="Z58" s="137"/>
      <c r="AA58" s="137"/>
      <c r="AB58" s="137"/>
      <c r="AC58" s="137"/>
      <c r="AD58" s="137"/>
      <c r="AE58" s="137"/>
      <c r="AF58" s="137"/>
      <c r="AG58" s="137" t="s">
        <v>429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x14ac:dyDescent="0.25">
      <c r="A59" s="3"/>
      <c r="B59" s="4"/>
      <c r="C59" s="17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159</v>
      </c>
    </row>
    <row r="60" spans="1:60" x14ac:dyDescent="0.25">
      <c r="A60" s="140"/>
      <c r="B60" s="141" t="s">
        <v>31</v>
      </c>
      <c r="C60" s="174"/>
      <c r="D60" s="142"/>
      <c r="E60" s="143"/>
      <c r="F60" s="143"/>
      <c r="G60" s="157">
        <f>G8+G19+G49+G55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217</v>
      </c>
    </row>
    <row r="61" spans="1:60" x14ac:dyDescent="0.25">
      <c r="A61" s="3"/>
      <c r="B61" s="4"/>
      <c r="C61" s="17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3"/>
      <c r="B62" s="4"/>
      <c r="C62" s="17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68" t="s">
        <v>218</v>
      </c>
      <c r="B63" s="268"/>
      <c r="C63" s="26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49"/>
      <c r="B64" s="250"/>
      <c r="C64" s="251"/>
      <c r="D64" s="250"/>
      <c r="E64" s="250"/>
      <c r="F64" s="250"/>
      <c r="G64" s="25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G64" t="s">
        <v>219</v>
      </c>
    </row>
    <row r="65" spans="1:33" x14ac:dyDescent="0.25">
      <c r="A65" s="253"/>
      <c r="B65" s="254"/>
      <c r="C65" s="255"/>
      <c r="D65" s="254"/>
      <c r="E65" s="254"/>
      <c r="F65" s="254"/>
      <c r="G65" s="25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53"/>
      <c r="B67" s="254"/>
      <c r="C67" s="255"/>
      <c r="D67" s="254"/>
      <c r="E67" s="254"/>
      <c r="F67" s="254"/>
      <c r="G67" s="25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57"/>
      <c r="B68" s="258"/>
      <c r="C68" s="259"/>
      <c r="D68" s="258"/>
      <c r="E68" s="258"/>
      <c r="F68" s="258"/>
      <c r="G68" s="26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A69" s="3"/>
      <c r="B69" s="4"/>
      <c r="C69" s="17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C70" s="175"/>
      <c r="D70" s="10"/>
      <c r="AG70" t="s">
        <v>220</v>
      </c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075E-F8C1-4F08-B8A8-3452E4A6E03D}">
  <sheetPr>
    <outlinePr summaryBelow="0"/>
  </sheetPr>
  <dimension ref="A1:BH5000"/>
  <sheetViews>
    <sheetView workbookViewId="0">
      <pane ySplit="7" topLeftCell="A18" activePane="bottomLeft" state="frozen"/>
      <selection pane="bottomLeft" activeCell="A36" sqref="A36:G40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67</v>
      </c>
      <c r="C4" s="265" t="s">
        <v>68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SUMIF(AG9:AG30,"&lt;&gt;NOR",G9:G30)</f>
        <v>0</v>
      </c>
      <c r="H8" s="150"/>
      <c r="I8" s="150">
        <f>SUM(I9:I30)</f>
        <v>15063.77</v>
      </c>
      <c r="J8" s="150"/>
      <c r="K8" s="150">
        <f>SUM(K9:K30)</f>
        <v>334832.02</v>
      </c>
      <c r="L8" s="150"/>
      <c r="M8" s="150">
        <f>SUM(M9:M30)</f>
        <v>0</v>
      </c>
      <c r="N8" s="149"/>
      <c r="O8" s="149">
        <f>SUM(O9:O30)</f>
        <v>0</v>
      </c>
      <c r="P8" s="149"/>
      <c r="Q8" s="149">
        <f>SUM(Q9:Q30)</f>
        <v>0</v>
      </c>
      <c r="R8" s="150"/>
      <c r="S8" s="150"/>
      <c r="T8" s="150"/>
      <c r="U8" s="150"/>
      <c r="V8" s="150">
        <f>SUM(V9:V30)</f>
        <v>648.73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389</v>
      </c>
      <c r="C9" s="171" t="s">
        <v>390</v>
      </c>
      <c r="D9" s="166" t="s">
        <v>391</v>
      </c>
      <c r="E9" s="167">
        <v>4</v>
      </c>
      <c r="F9" s="168">
        <v>0</v>
      </c>
      <c r="G9" s="169">
        <f t="shared" ref="G9:G24" si="0">ROUND(E9*F9,2)</f>
        <v>0</v>
      </c>
      <c r="H9" s="148">
        <v>95.6</v>
      </c>
      <c r="I9" s="147">
        <f t="shared" ref="I9:I24" si="1">ROUND(E9*H9,2)</f>
        <v>382.4</v>
      </c>
      <c r="J9" s="148">
        <v>0</v>
      </c>
      <c r="K9" s="147">
        <f t="shared" ref="K9:K24" si="2">ROUND(E9*J9,2)</f>
        <v>0</v>
      </c>
      <c r="L9" s="147">
        <v>21</v>
      </c>
      <c r="M9" s="147">
        <f t="shared" ref="M9:M24" si="3">G9*(1+L9/100)</f>
        <v>0</v>
      </c>
      <c r="N9" s="146">
        <v>0</v>
      </c>
      <c r="O9" s="146">
        <f t="shared" ref="O9:O24" si="4">ROUND(E9*N9,2)</f>
        <v>0</v>
      </c>
      <c r="P9" s="146">
        <v>0</v>
      </c>
      <c r="Q9" s="146">
        <f t="shared" ref="Q9:Q24" si="5">ROUND(E9*P9,2)</f>
        <v>0</v>
      </c>
      <c r="R9" s="147" t="s">
        <v>272</v>
      </c>
      <c r="S9" s="147" t="s">
        <v>178</v>
      </c>
      <c r="T9" s="147" t="s">
        <v>179</v>
      </c>
      <c r="U9" s="147">
        <v>0</v>
      </c>
      <c r="V9" s="147">
        <f t="shared" ref="V9:V24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490</v>
      </c>
      <c r="C10" s="171" t="s">
        <v>491</v>
      </c>
      <c r="D10" s="166" t="s">
        <v>223</v>
      </c>
      <c r="E10" s="167">
        <v>50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64.3</v>
      </c>
      <c r="K10" s="147">
        <f t="shared" si="2"/>
        <v>3215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0.17199999999999999</v>
      </c>
      <c r="V10" s="147">
        <f t="shared" si="6"/>
        <v>8.6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492</v>
      </c>
      <c r="C11" s="171" t="s">
        <v>493</v>
      </c>
      <c r="D11" s="166" t="s">
        <v>269</v>
      </c>
      <c r="E11" s="167">
        <v>3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260.5</v>
      </c>
      <c r="K11" s="147">
        <f t="shared" si="2"/>
        <v>781.5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0.49</v>
      </c>
      <c r="V11" s="147">
        <f t="shared" si="6"/>
        <v>1.47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494</v>
      </c>
      <c r="C12" s="171" t="s">
        <v>495</v>
      </c>
      <c r="D12" s="166" t="s">
        <v>269</v>
      </c>
      <c r="E12" s="167">
        <v>3</v>
      </c>
      <c r="F12" s="168">
        <v>0</v>
      </c>
      <c r="G12" s="169">
        <f t="shared" si="0"/>
        <v>0</v>
      </c>
      <c r="H12" s="148">
        <v>1.84</v>
      </c>
      <c r="I12" s="147">
        <f t="shared" si="1"/>
        <v>5.52</v>
      </c>
      <c r="J12" s="148">
        <v>298.16000000000003</v>
      </c>
      <c r="K12" s="147">
        <f t="shared" si="2"/>
        <v>894.48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0.65900000000000003</v>
      </c>
      <c r="V12" s="147">
        <f t="shared" si="6"/>
        <v>1.98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496</v>
      </c>
      <c r="C13" s="171" t="s">
        <v>497</v>
      </c>
      <c r="D13" s="166" t="s">
        <v>223</v>
      </c>
      <c r="E13" s="167">
        <v>1630</v>
      </c>
      <c r="F13" s="168">
        <v>0</v>
      </c>
      <c r="G13" s="169">
        <f t="shared" si="0"/>
        <v>0</v>
      </c>
      <c r="H13" s="148">
        <v>1.6</v>
      </c>
      <c r="I13" s="147">
        <f t="shared" si="1"/>
        <v>2608</v>
      </c>
      <c r="J13" s="148">
        <v>35.1</v>
      </c>
      <c r="K13" s="147">
        <f t="shared" si="2"/>
        <v>57213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9.7000000000000003E-2</v>
      </c>
      <c r="V13" s="147">
        <f t="shared" si="6"/>
        <v>158.11000000000001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498</v>
      </c>
      <c r="C14" s="171" t="s">
        <v>499</v>
      </c>
      <c r="D14" s="166" t="s">
        <v>223</v>
      </c>
      <c r="E14" s="167">
        <v>1630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24.7</v>
      </c>
      <c r="K14" s="147">
        <f t="shared" si="2"/>
        <v>40261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1.2E-2</v>
      </c>
      <c r="V14" s="147">
        <f t="shared" si="6"/>
        <v>19.559999999999999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500</v>
      </c>
      <c r="C15" s="171" t="s">
        <v>501</v>
      </c>
      <c r="D15" s="166" t="s">
        <v>223</v>
      </c>
      <c r="E15" s="167">
        <v>1630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69.900000000000006</v>
      </c>
      <c r="K15" s="147">
        <f t="shared" si="2"/>
        <v>113937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0.19</v>
      </c>
      <c r="V15" s="147">
        <f t="shared" si="6"/>
        <v>309.7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398</v>
      </c>
      <c r="C16" s="171" t="s">
        <v>399</v>
      </c>
      <c r="D16" s="166" t="s">
        <v>223</v>
      </c>
      <c r="E16" s="167">
        <v>1630</v>
      </c>
      <c r="F16" s="168">
        <v>0</v>
      </c>
      <c r="G16" s="169">
        <f t="shared" si="0"/>
        <v>0</v>
      </c>
      <c r="H16" s="148">
        <v>0.02</v>
      </c>
      <c r="I16" s="147">
        <f t="shared" si="1"/>
        <v>32.6</v>
      </c>
      <c r="J16" s="148">
        <v>4.4800000000000004</v>
      </c>
      <c r="K16" s="147">
        <f t="shared" si="2"/>
        <v>7302.4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3.5000000000000001E-3</v>
      </c>
      <c r="V16" s="147">
        <f t="shared" si="6"/>
        <v>5.71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0.399999999999999" outlineLevel="1" x14ac:dyDescent="0.25">
      <c r="A17" s="164">
        <v>9</v>
      </c>
      <c r="B17" s="165" t="s">
        <v>502</v>
      </c>
      <c r="C17" s="171" t="s">
        <v>503</v>
      </c>
      <c r="D17" s="166" t="s">
        <v>223</v>
      </c>
      <c r="E17" s="167">
        <v>100</v>
      </c>
      <c r="F17" s="168">
        <v>0</v>
      </c>
      <c r="G17" s="169">
        <f t="shared" si="0"/>
        <v>0</v>
      </c>
      <c r="H17" s="148">
        <v>112.32</v>
      </c>
      <c r="I17" s="147">
        <f t="shared" si="1"/>
        <v>11232</v>
      </c>
      <c r="J17" s="148">
        <v>422.68</v>
      </c>
      <c r="K17" s="147">
        <f t="shared" si="2"/>
        <v>42268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0.86399999999999999</v>
      </c>
      <c r="V17" s="147">
        <f t="shared" si="6"/>
        <v>86.4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10</v>
      </c>
      <c r="B18" s="165" t="s">
        <v>504</v>
      </c>
      <c r="C18" s="171" t="s">
        <v>505</v>
      </c>
      <c r="D18" s="166" t="s">
        <v>223</v>
      </c>
      <c r="E18" s="167">
        <v>100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160</v>
      </c>
      <c r="K18" s="147">
        <f t="shared" si="2"/>
        <v>16000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0.371</v>
      </c>
      <c r="V18" s="147">
        <f t="shared" si="6"/>
        <v>37.1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11</v>
      </c>
      <c r="B19" s="165" t="s">
        <v>400</v>
      </c>
      <c r="C19" s="171" t="s">
        <v>401</v>
      </c>
      <c r="D19" s="166" t="s">
        <v>277</v>
      </c>
      <c r="E19" s="167">
        <v>1.4999999999999999E-2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7880</v>
      </c>
      <c r="K19" s="147">
        <f t="shared" si="2"/>
        <v>118.2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21.428999999999998</v>
      </c>
      <c r="V19" s="147">
        <f t="shared" si="6"/>
        <v>0.32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64">
        <v>12</v>
      </c>
      <c r="B20" s="165" t="s">
        <v>402</v>
      </c>
      <c r="C20" s="171" t="s">
        <v>403</v>
      </c>
      <c r="D20" s="166" t="s">
        <v>223</v>
      </c>
      <c r="E20" s="167">
        <v>1630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</v>
      </c>
      <c r="K20" s="147">
        <f t="shared" si="2"/>
        <v>8150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 t="shared" si="6"/>
        <v>17.93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64">
        <v>13</v>
      </c>
      <c r="B21" s="165" t="s">
        <v>506</v>
      </c>
      <c r="C21" s="171" t="s">
        <v>507</v>
      </c>
      <c r="D21" s="166" t="s">
        <v>223</v>
      </c>
      <c r="E21" s="167">
        <v>350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125</v>
      </c>
      <c r="K21" s="147">
        <f t="shared" si="2"/>
        <v>43750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247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64">
        <v>14</v>
      </c>
      <c r="B22" s="165" t="s">
        <v>404</v>
      </c>
      <c r="C22" s="171" t="s">
        <v>435</v>
      </c>
      <c r="D22" s="166" t="s">
        <v>406</v>
      </c>
      <c r="E22" s="167">
        <v>15</v>
      </c>
      <c r="F22" s="168">
        <v>0</v>
      </c>
      <c r="G22" s="169">
        <f t="shared" si="0"/>
        <v>0</v>
      </c>
      <c r="H22" s="148">
        <v>30</v>
      </c>
      <c r="I22" s="147">
        <f t="shared" si="1"/>
        <v>450</v>
      </c>
      <c r="J22" s="148">
        <v>0</v>
      </c>
      <c r="K22" s="147">
        <f t="shared" si="2"/>
        <v>0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 t="s">
        <v>272</v>
      </c>
      <c r="S22" s="147" t="s">
        <v>178</v>
      </c>
      <c r="T22" s="147" t="s">
        <v>179</v>
      </c>
      <c r="U22" s="147">
        <v>0</v>
      </c>
      <c r="V22" s="147">
        <f t="shared" si="6"/>
        <v>0</v>
      </c>
      <c r="W22" s="147"/>
      <c r="X22" s="147" t="s">
        <v>248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249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164">
        <v>15</v>
      </c>
      <c r="B23" s="165" t="s">
        <v>407</v>
      </c>
      <c r="C23" s="171" t="s">
        <v>408</v>
      </c>
      <c r="D23" s="166" t="s">
        <v>409</v>
      </c>
      <c r="E23" s="167">
        <v>1.5</v>
      </c>
      <c r="F23" s="168">
        <v>0</v>
      </c>
      <c r="G23" s="169">
        <f t="shared" si="0"/>
        <v>0</v>
      </c>
      <c r="H23" s="148">
        <v>235.5</v>
      </c>
      <c r="I23" s="147">
        <f t="shared" si="1"/>
        <v>353.25</v>
      </c>
      <c r="J23" s="148">
        <v>0</v>
      </c>
      <c r="K23" s="147">
        <f t="shared" si="2"/>
        <v>0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 t="s">
        <v>272</v>
      </c>
      <c r="S23" s="147" t="s">
        <v>178</v>
      </c>
      <c r="T23" s="147" t="s">
        <v>179</v>
      </c>
      <c r="U23" s="147">
        <v>0</v>
      </c>
      <c r="V23" s="147">
        <f t="shared" si="6"/>
        <v>0</v>
      </c>
      <c r="W23" s="147"/>
      <c r="X23" s="147" t="s">
        <v>248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249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5">
      <c r="A24" s="158">
        <v>16</v>
      </c>
      <c r="B24" s="159" t="s">
        <v>412</v>
      </c>
      <c r="C24" s="172" t="s">
        <v>413</v>
      </c>
      <c r="D24" s="160" t="s">
        <v>277</v>
      </c>
      <c r="E24" s="161">
        <v>0.96065</v>
      </c>
      <c r="F24" s="162">
        <v>0</v>
      </c>
      <c r="G24" s="163">
        <f t="shared" si="0"/>
        <v>0</v>
      </c>
      <c r="H24" s="148">
        <v>0</v>
      </c>
      <c r="I24" s="147">
        <f t="shared" si="1"/>
        <v>0</v>
      </c>
      <c r="J24" s="148">
        <v>980</v>
      </c>
      <c r="K24" s="147">
        <f t="shared" si="2"/>
        <v>941.44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/>
      <c r="S24" s="147" t="s">
        <v>178</v>
      </c>
      <c r="T24" s="147" t="s">
        <v>179</v>
      </c>
      <c r="U24" s="147">
        <v>1.925</v>
      </c>
      <c r="V24" s="147">
        <f t="shared" si="6"/>
        <v>1.85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2" x14ac:dyDescent="0.25">
      <c r="A25" s="144"/>
      <c r="B25" s="145"/>
      <c r="C25" s="178" t="s">
        <v>508</v>
      </c>
      <c r="D25" s="176"/>
      <c r="E25" s="177"/>
      <c r="F25" s="147"/>
      <c r="G25" s="147"/>
      <c r="H25" s="147"/>
      <c r="I25" s="147"/>
      <c r="J25" s="147"/>
      <c r="K25" s="147"/>
      <c r="L25" s="147"/>
      <c r="M25" s="147"/>
      <c r="N25" s="146"/>
      <c r="O25" s="146"/>
      <c r="P25" s="146"/>
      <c r="Q25" s="146"/>
      <c r="R25" s="147"/>
      <c r="S25" s="147"/>
      <c r="T25" s="147"/>
      <c r="U25" s="147"/>
      <c r="V25" s="147"/>
      <c r="W25" s="147"/>
      <c r="X25" s="147"/>
      <c r="Y25" s="147"/>
      <c r="Z25" s="137"/>
      <c r="AA25" s="137"/>
      <c r="AB25" s="137"/>
      <c r="AC25" s="137"/>
      <c r="AD25" s="137"/>
      <c r="AE25" s="137"/>
      <c r="AF25" s="137"/>
      <c r="AG25" s="137" t="s">
        <v>251</v>
      </c>
      <c r="AH25" s="137">
        <v>0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3" x14ac:dyDescent="0.25">
      <c r="A26" s="144"/>
      <c r="B26" s="145"/>
      <c r="C26" s="178" t="s">
        <v>509</v>
      </c>
      <c r="D26" s="176"/>
      <c r="E26" s="177"/>
      <c r="F26" s="147"/>
      <c r="G26" s="147"/>
      <c r="H26" s="147"/>
      <c r="I26" s="147"/>
      <c r="J26" s="147"/>
      <c r="K26" s="147"/>
      <c r="L26" s="147"/>
      <c r="M26" s="147"/>
      <c r="N26" s="146"/>
      <c r="O26" s="146"/>
      <c r="P26" s="146"/>
      <c r="Q26" s="146"/>
      <c r="R26" s="147"/>
      <c r="S26" s="147"/>
      <c r="T26" s="147"/>
      <c r="U26" s="147"/>
      <c r="V26" s="147"/>
      <c r="W26" s="147"/>
      <c r="X26" s="147"/>
      <c r="Y26" s="147"/>
      <c r="Z26" s="137"/>
      <c r="AA26" s="137"/>
      <c r="AB26" s="137"/>
      <c r="AC26" s="137"/>
      <c r="AD26" s="137"/>
      <c r="AE26" s="137"/>
      <c r="AF26" s="137"/>
      <c r="AG26" s="137" t="s">
        <v>251</v>
      </c>
      <c r="AH26" s="137">
        <v>0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3" x14ac:dyDescent="0.25">
      <c r="A27" s="144"/>
      <c r="B27" s="145"/>
      <c r="C27" s="178" t="s">
        <v>510</v>
      </c>
      <c r="D27" s="176"/>
      <c r="E27" s="177"/>
      <c r="F27" s="147"/>
      <c r="G27" s="147"/>
      <c r="H27" s="147"/>
      <c r="I27" s="147"/>
      <c r="J27" s="147"/>
      <c r="K27" s="147"/>
      <c r="L27" s="147"/>
      <c r="M27" s="147"/>
      <c r="N27" s="146"/>
      <c r="O27" s="146"/>
      <c r="P27" s="146"/>
      <c r="Q27" s="146"/>
      <c r="R27" s="147"/>
      <c r="S27" s="147"/>
      <c r="T27" s="147"/>
      <c r="U27" s="147"/>
      <c r="V27" s="147"/>
      <c r="W27" s="147"/>
      <c r="X27" s="147"/>
      <c r="Y27" s="147"/>
      <c r="Z27" s="137"/>
      <c r="AA27" s="137"/>
      <c r="AB27" s="137"/>
      <c r="AC27" s="137"/>
      <c r="AD27" s="137"/>
      <c r="AE27" s="137"/>
      <c r="AF27" s="137"/>
      <c r="AG27" s="137" t="s">
        <v>251</v>
      </c>
      <c r="AH27" s="137">
        <v>0</v>
      </c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3" x14ac:dyDescent="0.25">
      <c r="A28" s="144"/>
      <c r="B28" s="145"/>
      <c r="C28" s="178" t="s">
        <v>511</v>
      </c>
      <c r="D28" s="176"/>
      <c r="E28" s="177"/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7"/>
      <c r="S28" s="147"/>
      <c r="T28" s="147"/>
      <c r="U28" s="147"/>
      <c r="V28" s="147"/>
      <c r="W28" s="147"/>
      <c r="X28" s="147"/>
      <c r="Y28" s="147"/>
      <c r="Z28" s="137"/>
      <c r="AA28" s="137"/>
      <c r="AB28" s="137"/>
      <c r="AC28" s="137"/>
      <c r="AD28" s="137"/>
      <c r="AE28" s="137"/>
      <c r="AF28" s="137"/>
      <c r="AG28" s="137" t="s">
        <v>251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3" x14ac:dyDescent="0.25">
      <c r="A29" s="144"/>
      <c r="B29" s="145"/>
      <c r="C29" s="178" t="s">
        <v>512</v>
      </c>
      <c r="D29" s="176"/>
      <c r="E29" s="177"/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3" x14ac:dyDescent="0.25">
      <c r="A30" s="144"/>
      <c r="B30" s="145"/>
      <c r="C30" s="178" t="s">
        <v>513</v>
      </c>
      <c r="D30" s="176"/>
      <c r="E30" s="177">
        <v>0.96</v>
      </c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5">
      <c r="A31" s="3"/>
      <c r="B31" s="4"/>
      <c r="C31" s="17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159</v>
      </c>
    </row>
    <row r="32" spans="1:60" x14ac:dyDescent="0.25">
      <c r="A32" s="140"/>
      <c r="B32" s="141" t="s">
        <v>31</v>
      </c>
      <c r="C32" s="174"/>
      <c r="D32" s="142"/>
      <c r="E32" s="143"/>
      <c r="F32" s="143"/>
      <c r="G32" s="157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217</v>
      </c>
    </row>
    <row r="33" spans="1:33" x14ac:dyDescent="0.25">
      <c r="A33" s="3"/>
      <c r="B33" s="4"/>
      <c r="C33" s="17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7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68" t="s">
        <v>218</v>
      </c>
      <c r="B35" s="268"/>
      <c r="C35" s="26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49"/>
      <c r="B36" s="250"/>
      <c r="C36" s="251"/>
      <c r="D36" s="250"/>
      <c r="E36" s="250"/>
      <c r="F36" s="250"/>
      <c r="G36" s="25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219</v>
      </c>
    </row>
    <row r="37" spans="1:33" x14ac:dyDescent="0.25">
      <c r="A37" s="253"/>
      <c r="B37" s="254"/>
      <c r="C37" s="255"/>
      <c r="D37" s="254"/>
      <c r="E37" s="254"/>
      <c r="F37" s="254"/>
      <c r="G37" s="25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5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3"/>
      <c r="B41" s="4"/>
      <c r="C41" s="17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C42" s="175"/>
      <c r="D42" s="10"/>
      <c r="AG42" t="s">
        <v>220</v>
      </c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BC84-E4B2-4204-8204-C0F133368828}">
  <sheetPr>
    <outlinePr summaryBelow="0"/>
  </sheetPr>
  <dimension ref="A1:BH5000"/>
  <sheetViews>
    <sheetView workbookViewId="0">
      <pane ySplit="7" topLeftCell="A8" activePane="bottomLeft" state="frozen"/>
      <selection pane="bottomLeft" activeCell="F22" sqref="F22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69</v>
      </c>
      <c r="C4" s="265" t="s">
        <v>70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SUMIF(AG9:AG15,"&lt;&gt;NOR",G9:G15)</f>
        <v>0</v>
      </c>
      <c r="H8" s="150"/>
      <c r="I8" s="150">
        <f>SUM(I9:I15)</f>
        <v>0</v>
      </c>
      <c r="J8" s="150"/>
      <c r="K8" s="150">
        <f>SUM(K9:K15)</f>
        <v>23126.550000000003</v>
      </c>
      <c r="L8" s="150"/>
      <c r="M8" s="150">
        <f>SUM(M9:M15)</f>
        <v>0</v>
      </c>
      <c r="N8" s="149"/>
      <c r="O8" s="149">
        <f>SUM(O9:O15)</f>
        <v>0</v>
      </c>
      <c r="P8" s="149"/>
      <c r="Q8" s="149">
        <f>SUM(Q9:Q15)</f>
        <v>0</v>
      </c>
      <c r="R8" s="150"/>
      <c r="S8" s="150"/>
      <c r="T8" s="150"/>
      <c r="U8" s="150"/>
      <c r="V8" s="150">
        <f>SUM(V9:V15)</f>
        <v>9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514</v>
      </c>
      <c r="C9" s="171" t="s">
        <v>515</v>
      </c>
      <c r="D9" s="166" t="s">
        <v>235</v>
      </c>
      <c r="E9" s="167">
        <v>4.1500000000000004</v>
      </c>
      <c r="F9" s="168">
        <v>0</v>
      </c>
      <c r="G9" s="169">
        <f t="shared" ref="G9:G15" si="0">ROUND(E9*F9,2)</f>
        <v>0</v>
      </c>
      <c r="H9" s="148">
        <v>0</v>
      </c>
      <c r="I9" s="147">
        <f t="shared" ref="I9:I15" si="1">ROUND(E9*H9,2)</f>
        <v>0</v>
      </c>
      <c r="J9" s="148">
        <v>93.3</v>
      </c>
      <c r="K9" s="147">
        <f t="shared" ref="K9:K15" si="2">ROUND(E9*J9,2)</f>
        <v>387.2</v>
      </c>
      <c r="L9" s="147">
        <v>21</v>
      </c>
      <c r="M9" s="147">
        <f t="shared" ref="M9:M15" si="3">G9*(1+L9/100)</f>
        <v>0</v>
      </c>
      <c r="N9" s="146">
        <v>0</v>
      </c>
      <c r="O9" s="146">
        <f t="shared" ref="O9:O15" si="4">ROUND(E9*N9,2)</f>
        <v>0</v>
      </c>
      <c r="P9" s="146">
        <v>0</v>
      </c>
      <c r="Q9" s="146">
        <f t="shared" ref="Q9:Q15" si="5">ROUND(E9*P9,2)</f>
        <v>0</v>
      </c>
      <c r="R9" s="147"/>
      <c r="S9" s="147" t="s">
        <v>178</v>
      </c>
      <c r="T9" s="147" t="s">
        <v>179</v>
      </c>
      <c r="U9" s="147">
        <v>9.5200000000000007E-2</v>
      </c>
      <c r="V9" s="147">
        <f t="shared" ref="V9:V15" si="6">ROUND(E9*U9,2)</f>
        <v>0.4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516</v>
      </c>
      <c r="C10" s="171" t="s">
        <v>517</v>
      </c>
      <c r="D10" s="166" t="s">
        <v>235</v>
      </c>
      <c r="E10" s="167">
        <v>16.41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189.5</v>
      </c>
      <c r="K10" s="147">
        <f t="shared" si="2"/>
        <v>3109.7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0.36799999999999999</v>
      </c>
      <c r="V10" s="147">
        <f t="shared" si="6"/>
        <v>6.04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518</v>
      </c>
      <c r="C11" s="171" t="s">
        <v>519</v>
      </c>
      <c r="D11" s="166" t="s">
        <v>235</v>
      </c>
      <c r="E11" s="167">
        <v>16.41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37.700000000000003</v>
      </c>
      <c r="K11" s="147">
        <f t="shared" si="2"/>
        <v>618.66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5.8000000000000003E-2</v>
      </c>
      <c r="V11" s="147">
        <f t="shared" si="6"/>
        <v>0.95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460</v>
      </c>
      <c r="C12" s="171" t="s">
        <v>461</v>
      </c>
      <c r="D12" s="166" t="s">
        <v>235</v>
      </c>
      <c r="E12" s="167">
        <v>16.41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42</v>
      </c>
      <c r="K12" s="147">
        <f t="shared" si="2"/>
        <v>689.22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8.6999999999999994E-2</v>
      </c>
      <c r="V12" s="147">
        <f t="shared" si="6"/>
        <v>1.43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238</v>
      </c>
      <c r="C13" s="171" t="s">
        <v>239</v>
      </c>
      <c r="D13" s="166" t="s">
        <v>235</v>
      </c>
      <c r="E13" s="167">
        <v>16.41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105.5</v>
      </c>
      <c r="K13" s="147">
        <f t="shared" si="2"/>
        <v>1731.26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1.0999999999999999E-2</v>
      </c>
      <c r="V13" s="147">
        <f t="shared" si="6"/>
        <v>0.18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328.2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6826.56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0.399999999999999" outlineLevel="1" x14ac:dyDescent="0.25">
      <c r="A15" s="164">
        <v>7</v>
      </c>
      <c r="B15" s="165" t="s">
        <v>242</v>
      </c>
      <c r="C15" s="171" t="s">
        <v>243</v>
      </c>
      <c r="D15" s="166" t="s">
        <v>235</v>
      </c>
      <c r="E15" s="167">
        <v>16.41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595</v>
      </c>
      <c r="K15" s="147">
        <f t="shared" si="2"/>
        <v>9763.9500000000007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0</v>
      </c>
      <c r="V15" s="147">
        <f t="shared" si="6"/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5">
      <c r="A16" s="151" t="s">
        <v>173</v>
      </c>
      <c r="B16" s="152" t="s">
        <v>112</v>
      </c>
      <c r="C16" s="170" t="s">
        <v>113</v>
      </c>
      <c r="D16" s="153"/>
      <c r="E16" s="154"/>
      <c r="F16" s="155"/>
      <c r="G16" s="156">
        <f>SUMIF(AG17:AG18,"&lt;&gt;NOR",G17:G18)</f>
        <v>0</v>
      </c>
      <c r="H16" s="150"/>
      <c r="I16" s="150">
        <f>SUM(I17:I18)</f>
        <v>2713.13</v>
      </c>
      <c r="J16" s="150"/>
      <c r="K16" s="150">
        <f>SUM(K17:K18)</f>
        <v>875.84999999999991</v>
      </c>
      <c r="L16" s="150"/>
      <c r="M16" s="150">
        <f>SUM(M17:M18)</f>
        <v>0</v>
      </c>
      <c r="N16" s="149"/>
      <c r="O16" s="149">
        <f>SUM(O17:O18)</f>
        <v>0</v>
      </c>
      <c r="P16" s="149"/>
      <c r="Q16" s="149">
        <f>SUM(Q17:Q18)</f>
        <v>0</v>
      </c>
      <c r="R16" s="150"/>
      <c r="S16" s="150"/>
      <c r="T16" s="150"/>
      <c r="U16" s="150"/>
      <c r="V16" s="150">
        <f>SUM(V17:V18)</f>
        <v>0.7</v>
      </c>
      <c r="W16" s="150"/>
      <c r="X16" s="150"/>
      <c r="Y16" s="150"/>
      <c r="AG16" t="s">
        <v>174</v>
      </c>
    </row>
    <row r="17" spans="1:60" outlineLevel="1" x14ac:dyDescent="0.25">
      <c r="A17" s="164">
        <v>8</v>
      </c>
      <c r="B17" s="165" t="s">
        <v>244</v>
      </c>
      <c r="C17" s="171" t="s">
        <v>245</v>
      </c>
      <c r="D17" s="166" t="s">
        <v>223</v>
      </c>
      <c r="E17" s="167">
        <v>26.6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7.3</v>
      </c>
      <c r="K17" s="147">
        <f>ROUND(E17*J17,2)</f>
        <v>194.18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5.0000000000000001E-3</v>
      </c>
      <c r="V17" s="147">
        <f>ROUND(E17*U17,2)</f>
        <v>0.13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9</v>
      </c>
      <c r="B18" s="165" t="s">
        <v>520</v>
      </c>
      <c r="C18" s="171" t="s">
        <v>521</v>
      </c>
      <c r="D18" s="166" t="s">
        <v>223</v>
      </c>
      <c r="E18" s="167">
        <v>24.6</v>
      </c>
      <c r="F18" s="168">
        <v>0</v>
      </c>
      <c r="G18" s="169">
        <f>ROUND(E18*F18,2)</f>
        <v>0</v>
      </c>
      <c r="H18" s="148">
        <v>110.29</v>
      </c>
      <c r="I18" s="147">
        <f>ROUND(E18*H18,2)</f>
        <v>2713.13</v>
      </c>
      <c r="J18" s="148">
        <v>27.71</v>
      </c>
      <c r="K18" s="147">
        <f>ROUND(E18*J18,2)</f>
        <v>681.67</v>
      </c>
      <c r="L18" s="147">
        <v>21</v>
      </c>
      <c r="M18" s="147">
        <f>G18*(1+L18/100)</f>
        <v>0</v>
      </c>
      <c r="N18" s="146">
        <v>0</v>
      </c>
      <c r="O18" s="146">
        <f>ROUND(E18*N18,2)</f>
        <v>0</v>
      </c>
      <c r="P18" s="146">
        <v>0</v>
      </c>
      <c r="Q18" s="146">
        <f>ROUND(E18*P18,2)</f>
        <v>0</v>
      </c>
      <c r="R18" s="147"/>
      <c r="S18" s="147" t="s">
        <v>178</v>
      </c>
      <c r="T18" s="147" t="s">
        <v>179</v>
      </c>
      <c r="U18" s="147">
        <v>2.3E-2</v>
      </c>
      <c r="V18" s="147">
        <f>ROUND(E18*U18,2)</f>
        <v>0.56999999999999995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x14ac:dyDescent="0.25">
      <c r="A19" s="151" t="s">
        <v>173</v>
      </c>
      <c r="B19" s="152" t="s">
        <v>114</v>
      </c>
      <c r="C19" s="170" t="s">
        <v>115</v>
      </c>
      <c r="D19" s="153"/>
      <c r="E19" s="154"/>
      <c r="F19" s="155"/>
      <c r="G19" s="156">
        <f>SUMIF(AG20:AG21,"&lt;&gt;NOR",G20:G21)</f>
        <v>0</v>
      </c>
      <c r="H19" s="150"/>
      <c r="I19" s="150">
        <f>SUM(I20:I21)</f>
        <v>235154.96</v>
      </c>
      <c r="J19" s="150"/>
      <c r="K19" s="150">
        <f>SUM(K20:K21)</f>
        <v>12225.04</v>
      </c>
      <c r="L19" s="150"/>
      <c r="M19" s="150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50"/>
      <c r="S19" s="150"/>
      <c r="T19" s="150"/>
      <c r="U19" s="150"/>
      <c r="V19" s="150">
        <f>SUM(V20:V21)</f>
        <v>21.81</v>
      </c>
      <c r="W19" s="150"/>
      <c r="X19" s="150"/>
      <c r="Y19" s="150"/>
      <c r="AG19" t="s">
        <v>174</v>
      </c>
    </row>
    <row r="20" spans="1:60" outlineLevel="1" x14ac:dyDescent="0.25">
      <c r="A20" s="164">
        <v>10</v>
      </c>
      <c r="B20" s="165" t="s">
        <v>522</v>
      </c>
      <c r="C20" s="171" t="s">
        <v>523</v>
      </c>
      <c r="D20" s="166" t="s">
        <v>269</v>
      </c>
      <c r="E20" s="167">
        <v>17</v>
      </c>
      <c r="F20" s="168">
        <v>0</v>
      </c>
      <c r="G20" s="169">
        <f>ROUND(E20*F20,2)</f>
        <v>0</v>
      </c>
      <c r="H20" s="148">
        <v>32.880000000000003</v>
      </c>
      <c r="I20" s="147">
        <f>ROUND(E20*H20,2)</f>
        <v>558.96</v>
      </c>
      <c r="J20" s="148">
        <v>719.12</v>
      </c>
      <c r="K20" s="147">
        <f>ROUND(E20*J20,2)</f>
        <v>12225.04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1.2829999999999999</v>
      </c>
      <c r="V20" s="147">
        <f>ROUND(E20*U20,2)</f>
        <v>21.81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58">
        <v>11</v>
      </c>
      <c r="B21" s="159" t="s">
        <v>524</v>
      </c>
      <c r="C21" s="172" t="s">
        <v>525</v>
      </c>
      <c r="D21" s="160" t="s">
        <v>526</v>
      </c>
      <c r="E21" s="161">
        <v>1</v>
      </c>
      <c r="F21" s="162">
        <v>0</v>
      </c>
      <c r="G21" s="163">
        <f>ROUND(E21*F21,2)</f>
        <v>0</v>
      </c>
      <c r="H21" s="148">
        <v>234596</v>
      </c>
      <c r="I21" s="147">
        <f>ROUND(E21*H21,2)</f>
        <v>234596</v>
      </c>
      <c r="J21" s="148">
        <v>0</v>
      </c>
      <c r="K21" s="147">
        <f>ROUND(E21*J21,2)</f>
        <v>0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247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5">
      <c r="A22" s="3"/>
      <c r="B22" s="4"/>
      <c r="C22" s="17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159</v>
      </c>
    </row>
    <row r="23" spans="1:60" x14ac:dyDescent="0.25">
      <c r="A23" s="140"/>
      <c r="B23" s="141" t="s">
        <v>31</v>
      </c>
      <c r="C23" s="174"/>
      <c r="D23" s="142"/>
      <c r="E23" s="143"/>
      <c r="F23" s="143"/>
      <c r="G23" s="157">
        <f>G8+G16+G19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5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17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68" t="s">
        <v>218</v>
      </c>
      <c r="B26" s="268"/>
      <c r="C26" s="26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5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175"/>
      <c r="D33" s="10"/>
      <c r="AG33" t="s">
        <v>220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3716-EE47-4A10-B46A-F87B2FADCBEC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71</v>
      </c>
      <c r="C4" s="265" t="s">
        <v>72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124</v>
      </c>
      <c r="C8" s="170" t="s">
        <v>125</v>
      </c>
      <c r="D8" s="153"/>
      <c r="E8" s="154"/>
      <c r="F8" s="155"/>
      <c r="G8" s="156">
        <f>SUMIF(AG9:AG10,"&lt;&gt;NOR",G9:G10)</f>
        <v>0</v>
      </c>
      <c r="H8" s="150"/>
      <c r="I8" s="150">
        <f>SUM(I9:I10)</f>
        <v>6751.53</v>
      </c>
      <c r="J8" s="150"/>
      <c r="K8" s="150">
        <f>SUM(K9:K10)</f>
        <v>1552.47</v>
      </c>
      <c r="L8" s="150"/>
      <c r="M8" s="150">
        <f>SUM(M9:M10)</f>
        <v>0</v>
      </c>
      <c r="N8" s="149"/>
      <c r="O8" s="149">
        <f>SUM(O9:O10)</f>
        <v>0</v>
      </c>
      <c r="P8" s="149"/>
      <c r="Q8" s="149">
        <f>SUM(Q9:Q10)</f>
        <v>0</v>
      </c>
      <c r="R8" s="150"/>
      <c r="S8" s="150"/>
      <c r="T8" s="150"/>
      <c r="U8" s="150"/>
      <c r="V8" s="150">
        <f>SUM(V9:V10)</f>
        <v>3.24</v>
      </c>
      <c r="W8" s="150"/>
      <c r="X8" s="150"/>
      <c r="Y8" s="150"/>
      <c r="AG8" t="s">
        <v>174</v>
      </c>
    </row>
    <row r="9" spans="1:60" ht="20.399999999999999" outlineLevel="1" x14ac:dyDescent="0.25">
      <c r="A9" s="164">
        <v>1</v>
      </c>
      <c r="B9" s="165" t="s">
        <v>527</v>
      </c>
      <c r="C9" s="171" t="s">
        <v>528</v>
      </c>
      <c r="D9" s="166" t="s">
        <v>269</v>
      </c>
      <c r="E9" s="167">
        <v>3</v>
      </c>
      <c r="F9" s="168">
        <v>0</v>
      </c>
      <c r="G9" s="169">
        <f>ROUND(E9*F9,2)</f>
        <v>0</v>
      </c>
      <c r="H9" s="148">
        <v>2200</v>
      </c>
      <c r="I9" s="147">
        <f>ROUND(E9*H9,2)</f>
        <v>6600</v>
      </c>
      <c r="J9" s="148">
        <v>0</v>
      </c>
      <c r="K9" s="147">
        <f>ROUND(E9*J9,2)</f>
        <v>0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247</v>
      </c>
      <c r="T9" s="147" t="s">
        <v>179</v>
      </c>
      <c r="U9" s="147">
        <v>0</v>
      </c>
      <c r="V9" s="147">
        <f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58">
        <v>2</v>
      </c>
      <c r="B10" s="159" t="s">
        <v>529</v>
      </c>
      <c r="C10" s="172" t="s">
        <v>530</v>
      </c>
      <c r="D10" s="160" t="s">
        <v>269</v>
      </c>
      <c r="E10" s="161">
        <v>3</v>
      </c>
      <c r="F10" s="162">
        <v>0</v>
      </c>
      <c r="G10" s="163">
        <f>ROUND(E10*F10,2)</f>
        <v>0</v>
      </c>
      <c r="H10" s="148">
        <v>50.51</v>
      </c>
      <c r="I10" s="147">
        <f>ROUND(E10*H10,2)</f>
        <v>151.53</v>
      </c>
      <c r="J10" s="148">
        <v>517.49</v>
      </c>
      <c r="K10" s="147">
        <f>ROUND(E10*J10,2)</f>
        <v>1552.47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1.08</v>
      </c>
      <c r="V10" s="147">
        <f>ROUND(E10*U10,2)</f>
        <v>3.24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x14ac:dyDescent="0.25">
      <c r="A11" s="3"/>
      <c r="B11" s="4"/>
      <c r="C11" s="17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159</v>
      </c>
    </row>
    <row r="12" spans="1:60" x14ac:dyDescent="0.25">
      <c r="A12" s="140"/>
      <c r="B12" s="141" t="s">
        <v>31</v>
      </c>
      <c r="C12" s="174"/>
      <c r="D12" s="142"/>
      <c r="E12" s="143"/>
      <c r="F12" s="143"/>
      <c r="G12" s="157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217</v>
      </c>
    </row>
    <row r="13" spans="1:60" x14ac:dyDescent="0.25">
      <c r="A13" s="3"/>
      <c r="B13" s="4"/>
      <c r="C13" s="173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5">
      <c r="A14" s="3"/>
      <c r="B14" s="4"/>
      <c r="C14" s="173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5">
      <c r="A15" s="268" t="s">
        <v>218</v>
      </c>
      <c r="B15" s="268"/>
      <c r="C15" s="26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5">
      <c r="A16" s="249"/>
      <c r="B16" s="250"/>
      <c r="C16" s="251"/>
      <c r="D16" s="250"/>
      <c r="E16" s="250"/>
      <c r="F16" s="250"/>
      <c r="G16" s="25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219</v>
      </c>
    </row>
    <row r="17" spans="1:33" x14ac:dyDescent="0.25">
      <c r="A17" s="253"/>
      <c r="B17" s="254"/>
      <c r="C17" s="255"/>
      <c r="D17" s="254"/>
      <c r="E17" s="254"/>
      <c r="F17" s="254"/>
      <c r="G17" s="25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5">
      <c r="A18" s="253"/>
      <c r="B18" s="254"/>
      <c r="C18" s="255"/>
      <c r="D18" s="254"/>
      <c r="E18" s="254"/>
      <c r="F18" s="254"/>
      <c r="G18" s="25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5">
      <c r="A19" s="253"/>
      <c r="B19" s="254"/>
      <c r="C19" s="255"/>
      <c r="D19" s="254"/>
      <c r="E19" s="254"/>
      <c r="F19" s="254"/>
      <c r="G19" s="25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257"/>
      <c r="B20" s="258"/>
      <c r="C20" s="259"/>
      <c r="D20" s="258"/>
      <c r="E20" s="258"/>
      <c r="F20" s="258"/>
      <c r="G20" s="26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C22" s="175"/>
      <c r="D22" s="10"/>
      <c r="AG22" t="s">
        <v>220</v>
      </c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47EC-7B38-45FF-A0F1-4E4A5DD34D2D}">
  <sheetPr>
    <tabColor rgb="FFFFFF00"/>
    <outlinePr summaryBelow="0"/>
  </sheetPr>
  <dimension ref="A1:BH4997"/>
  <sheetViews>
    <sheetView workbookViewId="0">
      <pane ySplit="7" topLeftCell="A27" activePane="bottomLeft" state="frozen"/>
      <selection pane="bottomLeft" activeCell="F42" sqref="F42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73</v>
      </c>
      <c r="C4" s="265" t="s">
        <v>74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SUMIF(AG9:AG24,"&lt;&gt;NOR",G9:G24)</f>
        <v>0</v>
      </c>
      <c r="H8" s="150"/>
      <c r="I8" s="150">
        <f>SUM(I9:I24)</f>
        <v>44.25</v>
      </c>
      <c r="J8" s="150"/>
      <c r="K8" s="150">
        <f>SUM(K9:K24)</f>
        <v>67731.920000000013</v>
      </c>
      <c r="L8" s="150"/>
      <c r="M8" s="150">
        <f>SUM(M9:M24)</f>
        <v>0</v>
      </c>
      <c r="N8" s="149"/>
      <c r="O8" s="149">
        <f>SUM(O9:O24)</f>
        <v>0</v>
      </c>
      <c r="P8" s="149"/>
      <c r="Q8" s="149">
        <f>SUM(Q9:Q24)</f>
        <v>0</v>
      </c>
      <c r="R8" s="150"/>
      <c r="S8" s="150"/>
      <c r="T8" s="150"/>
      <c r="U8" s="150"/>
      <c r="V8" s="150">
        <f>SUM(V9:V24)</f>
        <v>56.430000000000007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389</v>
      </c>
      <c r="C9" s="171" t="s">
        <v>390</v>
      </c>
      <c r="D9" s="166" t="s">
        <v>391</v>
      </c>
      <c r="E9" s="167">
        <v>2.5000000000000001E-2</v>
      </c>
      <c r="F9" s="168">
        <v>0</v>
      </c>
      <c r="G9" s="169">
        <f t="shared" ref="G9:G24" si="0">ROUND(E9*F9,2)</f>
        <v>0</v>
      </c>
      <c r="H9" s="148">
        <v>95.6</v>
      </c>
      <c r="I9" s="147">
        <f t="shared" ref="I9:I24" si="1">ROUND(E9*H9,2)</f>
        <v>2.39</v>
      </c>
      <c r="J9" s="148">
        <v>0</v>
      </c>
      <c r="K9" s="147">
        <f t="shared" ref="K9:K24" si="2">ROUND(E9*J9,2)</f>
        <v>0</v>
      </c>
      <c r="L9" s="147">
        <v>21</v>
      </c>
      <c r="M9" s="147">
        <f t="shared" ref="M9:M24" si="3">G9*(1+L9/100)</f>
        <v>0</v>
      </c>
      <c r="N9" s="146">
        <v>0</v>
      </c>
      <c r="O9" s="146">
        <f t="shared" ref="O9:O24" si="4">ROUND(E9*N9,2)</f>
        <v>0</v>
      </c>
      <c r="P9" s="146">
        <v>0</v>
      </c>
      <c r="Q9" s="146">
        <f t="shared" ref="Q9:Q24" si="5">ROUND(E9*P9,2)</f>
        <v>0</v>
      </c>
      <c r="R9" s="147" t="s">
        <v>272</v>
      </c>
      <c r="S9" s="147" t="s">
        <v>178</v>
      </c>
      <c r="T9" s="147" t="s">
        <v>179</v>
      </c>
      <c r="U9" s="147">
        <v>0</v>
      </c>
      <c r="V9" s="147">
        <f t="shared" ref="V9:V24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516</v>
      </c>
      <c r="C10" s="171" t="s">
        <v>517</v>
      </c>
      <c r="D10" s="166" t="s">
        <v>235</v>
      </c>
      <c r="E10" s="167">
        <v>39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189.5</v>
      </c>
      <c r="K10" s="147">
        <f t="shared" si="2"/>
        <v>7390.5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0.36799999999999999</v>
      </c>
      <c r="V10" s="147">
        <f t="shared" si="6"/>
        <v>14.35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518</v>
      </c>
      <c r="C11" s="171" t="s">
        <v>519</v>
      </c>
      <c r="D11" s="166" t="s">
        <v>235</v>
      </c>
      <c r="E11" s="167">
        <v>39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37.700000000000003</v>
      </c>
      <c r="K11" s="147">
        <f t="shared" si="2"/>
        <v>1470.3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5.8000000000000003E-2</v>
      </c>
      <c r="V11" s="147">
        <f t="shared" si="6"/>
        <v>2.2599999999999998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238</v>
      </c>
      <c r="C12" s="171" t="s">
        <v>239</v>
      </c>
      <c r="D12" s="166" t="s">
        <v>235</v>
      </c>
      <c r="E12" s="167">
        <v>39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105.5</v>
      </c>
      <c r="K12" s="147">
        <f t="shared" si="2"/>
        <v>4114.5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1.0999999999999999E-2</v>
      </c>
      <c r="V12" s="147">
        <f t="shared" si="6"/>
        <v>0.43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240</v>
      </c>
      <c r="C13" s="171" t="s">
        <v>241</v>
      </c>
      <c r="D13" s="166" t="s">
        <v>235</v>
      </c>
      <c r="E13" s="167">
        <v>39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20.7</v>
      </c>
      <c r="K13" s="147">
        <f t="shared" si="2"/>
        <v>807.3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0</v>
      </c>
      <c r="V13" s="147">
        <f t="shared" si="6"/>
        <v>0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780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16224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531</v>
      </c>
      <c r="C15" s="171" t="s">
        <v>532</v>
      </c>
      <c r="D15" s="166" t="s">
        <v>235</v>
      </c>
      <c r="E15" s="167">
        <v>4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856</v>
      </c>
      <c r="K15" s="147">
        <f t="shared" si="2"/>
        <v>3424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2.1949999999999998</v>
      </c>
      <c r="V15" s="147">
        <f t="shared" si="6"/>
        <v>8.7799999999999994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394</v>
      </c>
      <c r="C16" s="171" t="s">
        <v>395</v>
      </c>
      <c r="D16" s="166" t="s">
        <v>223</v>
      </c>
      <c r="E16" s="167">
        <v>7.6</v>
      </c>
      <c r="F16" s="168">
        <v>0</v>
      </c>
      <c r="G16" s="169">
        <f t="shared" si="0"/>
        <v>0</v>
      </c>
      <c r="H16" s="148">
        <v>1.6</v>
      </c>
      <c r="I16" s="147">
        <f t="shared" si="1"/>
        <v>12.16</v>
      </c>
      <c r="J16" s="148">
        <v>22.3</v>
      </c>
      <c r="K16" s="147">
        <f t="shared" si="2"/>
        <v>169.48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0.06</v>
      </c>
      <c r="V16" s="147">
        <f t="shared" si="6"/>
        <v>0.46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9</v>
      </c>
      <c r="B17" s="165" t="s">
        <v>398</v>
      </c>
      <c r="C17" s="171" t="s">
        <v>399</v>
      </c>
      <c r="D17" s="166" t="s">
        <v>223</v>
      </c>
      <c r="E17" s="167">
        <v>7.6</v>
      </c>
      <c r="F17" s="168">
        <v>0</v>
      </c>
      <c r="G17" s="169">
        <f t="shared" si="0"/>
        <v>0</v>
      </c>
      <c r="H17" s="148">
        <v>0.02</v>
      </c>
      <c r="I17" s="147">
        <f t="shared" si="1"/>
        <v>0.15</v>
      </c>
      <c r="J17" s="148">
        <v>4.4800000000000004</v>
      </c>
      <c r="K17" s="147">
        <f t="shared" si="2"/>
        <v>34.049999999999997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3.5000000000000001E-3</v>
      </c>
      <c r="V17" s="147">
        <f t="shared" si="6"/>
        <v>0.03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10</v>
      </c>
      <c r="B18" s="165" t="s">
        <v>400</v>
      </c>
      <c r="C18" s="171" t="s">
        <v>401</v>
      </c>
      <c r="D18" s="166" t="s">
        <v>277</v>
      </c>
      <c r="E18" s="167">
        <v>1E-4</v>
      </c>
      <c r="F18" s="168">
        <v>0</v>
      </c>
      <c r="G18" s="169">
        <f t="shared" si="0"/>
        <v>0</v>
      </c>
      <c r="H18" s="148">
        <v>0</v>
      </c>
      <c r="I18" s="147">
        <f t="shared" si="1"/>
        <v>0</v>
      </c>
      <c r="J18" s="148">
        <v>7880</v>
      </c>
      <c r="K18" s="147">
        <f t="shared" si="2"/>
        <v>0.79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21.428999999999998</v>
      </c>
      <c r="V18" s="147">
        <f t="shared" si="6"/>
        <v>0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11</v>
      </c>
      <c r="B19" s="165" t="s">
        <v>402</v>
      </c>
      <c r="C19" s="171" t="s">
        <v>403</v>
      </c>
      <c r="D19" s="166" t="s">
        <v>223</v>
      </c>
      <c r="E19" s="167">
        <v>7.6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5</v>
      </c>
      <c r="K19" s="147">
        <f t="shared" si="2"/>
        <v>38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1.0999999999999999E-2</v>
      </c>
      <c r="V19" s="147">
        <f t="shared" si="6"/>
        <v>0.08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0.399999999999999" outlineLevel="1" x14ac:dyDescent="0.25">
      <c r="A20" s="164">
        <v>12</v>
      </c>
      <c r="B20" s="165" t="s">
        <v>242</v>
      </c>
      <c r="C20" s="171" t="s">
        <v>243</v>
      </c>
      <c r="D20" s="166" t="s">
        <v>235</v>
      </c>
      <c r="E20" s="167">
        <v>39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595</v>
      </c>
      <c r="K20" s="147">
        <f t="shared" si="2"/>
        <v>23205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0</v>
      </c>
      <c r="V20" s="147">
        <f t="shared" si="6"/>
        <v>0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64">
        <v>13</v>
      </c>
      <c r="B21" s="165" t="s">
        <v>404</v>
      </c>
      <c r="C21" s="171" t="s">
        <v>533</v>
      </c>
      <c r="D21" s="166" t="s">
        <v>406</v>
      </c>
      <c r="E21" s="167">
        <v>0.2</v>
      </c>
      <c r="F21" s="168">
        <v>0</v>
      </c>
      <c r="G21" s="169">
        <f t="shared" si="0"/>
        <v>0</v>
      </c>
      <c r="H21" s="148">
        <v>30</v>
      </c>
      <c r="I21" s="147">
        <f t="shared" si="1"/>
        <v>6</v>
      </c>
      <c r="J21" s="148">
        <v>0</v>
      </c>
      <c r="K21" s="147">
        <f t="shared" si="2"/>
        <v>0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 t="s">
        <v>272</v>
      </c>
      <c r="S21" s="147" t="s">
        <v>178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248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249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64">
        <v>14</v>
      </c>
      <c r="B22" s="165" t="s">
        <v>407</v>
      </c>
      <c r="C22" s="171" t="s">
        <v>408</v>
      </c>
      <c r="D22" s="166" t="s">
        <v>409</v>
      </c>
      <c r="E22" s="167">
        <v>0.1</v>
      </c>
      <c r="F22" s="168">
        <v>0</v>
      </c>
      <c r="G22" s="169">
        <f t="shared" si="0"/>
        <v>0</v>
      </c>
      <c r="H22" s="148">
        <v>235.5</v>
      </c>
      <c r="I22" s="147">
        <f t="shared" si="1"/>
        <v>23.55</v>
      </c>
      <c r="J22" s="148">
        <v>0</v>
      </c>
      <c r="K22" s="147">
        <f t="shared" si="2"/>
        <v>0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 t="s">
        <v>272</v>
      </c>
      <c r="S22" s="147" t="s">
        <v>178</v>
      </c>
      <c r="T22" s="147" t="s">
        <v>179</v>
      </c>
      <c r="U22" s="147">
        <v>0</v>
      </c>
      <c r="V22" s="147">
        <f t="shared" si="6"/>
        <v>0</v>
      </c>
      <c r="W22" s="147"/>
      <c r="X22" s="147" t="s">
        <v>248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249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0.399999999999999" outlineLevel="1" x14ac:dyDescent="0.25">
      <c r="A23" s="164">
        <v>15</v>
      </c>
      <c r="B23" s="165" t="s">
        <v>287</v>
      </c>
      <c r="C23" s="171" t="s">
        <v>288</v>
      </c>
      <c r="D23" s="166" t="s">
        <v>235</v>
      </c>
      <c r="E23" s="167">
        <v>12</v>
      </c>
      <c r="F23" s="168">
        <v>0</v>
      </c>
      <c r="G23" s="169">
        <f t="shared" si="0"/>
        <v>0</v>
      </c>
      <c r="H23" s="148">
        <v>0</v>
      </c>
      <c r="I23" s="147">
        <f t="shared" si="1"/>
        <v>0</v>
      </c>
      <c r="J23" s="148">
        <v>477</v>
      </c>
      <c r="K23" s="147">
        <f t="shared" si="2"/>
        <v>5724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/>
      <c r="S23" s="147" t="s">
        <v>178</v>
      </c>
      <c r="T23" s="147" t="s">
        <v>179</v>
      </c>
      <c r="U23" s="147">
        <v>1.32</v>
      </c>
      <c r="V23" s="147">
        <f t="shared" si="6"/>
        <v>15.84</v>
      </c>
      <c r="W23" s="147"/>
      <c r="X23" s="147" t="s">
        <v>224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225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5">
      <c r="A24" s="164">
        <v>16</v>
      </c>
      <c r="B24" s="165" t="s">
        <v>289</v>
      </c>
      <c r="C24" s="171" t="s">
        <v>290</v>
      </c>
      <c r="D24" s="166" t="s">
        <v>223</v>
      </c>
      <c r="E24" s="167">
        <v>100</v>
      </c>
      <c r="F24" s="168">
        <v>0</v>
      </c>
      <c r="G24" s="169">
        <f t="shared" si="0"/>
        <v>0</v>
      </c>
      <c r="H24" s="148">
        <v>0</v>
      </c>
      <c r="I24" s="147">
        <f t="shared" si="1"/>
        <v>0</v>
      </c>
      <c r="J24" s="148">
        <v>51.3</v>
      </c>
      <c r="K24" s="147">
        <f t="shared" si="2"/>
        <v>5130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/>
      <c r="S24" s="147" t="s">
        <v>178</v>
      </c>
      <c r="T24" s="147" t="s">
        <v>179</v>
      </c>
      <c r="U24" s="147">
        <v>0.14199999999999999</v>
      </c>
      <c r="V24" s="147">
        <f t="shared" si="6"/>
        <v>14.2</v>
      </c>
      <c r="W24" s="147"/>
      <c r="X24" s="147" t="s">
        <v>224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225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5">
      <c r="A25" s="151" t="s">
        <v>173</v>
      </c>
      <c r="B25" s="152" t="s">
        <v>112</v>
      </c>
      <c r="C25" s="170" t="s">
        <v>113</v>
      </c>
      <c r="D25" s="153"/>
      <c r="E25" s="154"/>
      <c r="F25" s="155"/>
      <c r="G25" s="156">
        <f>SUMIF(AG26:AG26,"&lt;&gt;NOR",G26:G26)</f>
        <v>0</v>
      </c>
      <c r="H25" s="150"/>
      <c r="I25" s="150">
        <f>SUM(I26:I26)</f>
        <v>0</v>
      </c>
      <c r="J25" s="150"/>
      <c r="K25" s="150">
        <f>SUM(K26:K26)</f>
        <v>674.52</v>
      </c>
      <c r="L25" s="150"/>
      <c r="M25" s="150">
        <f>SUM(M26:M26)</f>
        <v>0</v>
      </c>
      <c r="N25" s="149"/>
      <c r="O25" s="149">
        <f>SUM(O26:O26)</f>
        <v>0</v>
      </c>
      <c r="P25" s="149"/>
      <c r="Q25" s="149">
        <f>SUM(Q26:Q26)</f>
        <v>0</v>
      </c>
      <c r="R25" s="150"/>
      <c r="S25" s="150"/>
      <c r="T25" s="150"/>
      <c r="U25" s="150"/>
      <c r="V25" s="150">
        <f>SUM(V26:V26)</f>
        <v>0.46</v>
      </c>
      <c r="W25" s="150"/>
      <c r="X25" s="150"/>
      <c r="Y25" s="150"/>
      <c r="AG25" t="s">
        <v>174</v>
      </c>
    </row>
    <row r="26" spans="1:60" outlineLevel="1" x14ac:dyDescent="0.25">
      <c r="A26" s="164">
        <v>17</v>
      </c>
      <c r="B26" s="165" t="s">
        <v>244</v>
      </c>
      <c r="C26" s="171" t="s">
        <v>245</v>
      </c>
      <c r="D26" s="166" t="s">
        <v>223</v>
      </c>
      <c r="E26" s="167">
        <v>92.4</v>
      </c>
      <c r="F26" s="168">
        <v>0</v>
      </c>
      <c r="G26" s="169">
        <f>ROUND(E26*F26,2)</f>
        <v>0</v>
      </c>
      <c r="H26" s="148">
        <v>0</v>
      </c>
      <c r="I26" s="147">
        <f>ROUND(E26*H26,2)</f>
        <v>0</v>
      </c>
      <c r="J26" s="148">
        <v>7.3</v>
      </c>
      <c r="K26" s="147">
        <f>ROUND(E26*J26,2)</f>
        <v>674.52</v>
      </c>
      <c r="L26" s="147">
        <v>21</v>
      </c>
      <c r="M26" s="147">
        <f>G26*(1+L26/100)</f>
        <v>0</v>
      </c>
      <c r="N26" s="146">
        <v>0</v>
      </c>
      <c r="O26" s="146">
        <f>ROUND(E26*N26,2)</f>
        <v>0</v>
      </c>
      <c r="P26" s="146">
        <v>0</v>
      </c>
      <c r="Q26" s="146">
        <f>ROUND(E26*P26,2)</f>
        <v>0</v>
      </c>
      <c r="R26" s="147"/>
      <c r="S26" s="147" t="s">
        <v>178</v>
      </c>
      <c r="T26" s="147" t="s">
        <v>179</v>
      </c>
      <c r="U26" s="147">
        <v>5.0000000000000001E-3</v>
      </c>
      <c r="V26" s="147">
        <f>ROUND(E26*U26,2)</f>
        <v>0.46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x14ac:dyDescent="0.25">
      <c r="A27" s="151" t="s">
        <v>173</v>
      </c>
      <c r="B27" s="152" t="s">
        <v>118</v>
      </c>
      <c r="C27" s="170" t="s">
        <v>119</v>
      </c>
      <c r="D27" s="153"/>
      <c r="E27" s="154"/>
      <c r="F27" s="155"/>
      <c r="G27" s="156">
        <f>SUMIF(AG28:AG33,"&lt;&gt;NOR",G28:G33)</f>
        <v>0</v>
      </c>
      <c r="H27" s="150"/>
      <c r="I27" s="150">
        <f>SUM(I28:I33)</f>
        <v>72000.84</v>
      </c>
      <c r="J27" s="150"/>
      <c r="K27" s="150">
        <f>SUM(K28:K33)</f>
        <v>28151.52</v>
      </c>
      <c r="L27" s="150"/>
      <c r="M27" s="150">
        <f>SUM(M28:M33)</f>
        <v>0</v>
      </c>
      <c r="N27" s="149"/>
      <c r="O27" s="149">
        <f>SUM(O28:O33)</f>
        <v>68.960000000000008</v>
      </c>
      <c r="P27" s="149"/>
      <c r="Q27" s="149">
        <f>SUM(Q28:Q33)</f>
        <v>0</v>
      </c>
      <c r="R27" s="150"/>
      <c r="S27" s="150"/>
      <c r="T27" s="150"/>
      <c r="U27" s="150"/>
      <c r="V27" s="150">
        <f>SUM(V28:V33)</f>
        <v>49.620000000000005</v>
      </c>
      <c r="W27" s="150"/>
      <c r="X27" s="150"/>
      <c r="Y27" s="150"/>
      <c r="AG27" t="s">
        <v>174</v>
      </c>
    </row>
    <row r="28" spans="1:60" outlineLevel="1" x14ac:dyDescent="0.25">
      <c r="A28" s="164">
        <v>18</v>
      </c>
      <c r="B28" s="165" t="s">
        <v>262</v>
      </c>
      <c r="C28" s="171" t="s">
        <v>263</v>
      </c>
      <c r="D28" s="166" t="s">
        <v>223</v>
      </c>
      <c r="E28" s="167">
        <v>92.4</v>
      </c>
      <c r="F28" s="168">
        <v>0</v>
      </c>
      <c r="G28" s="169">
        <f>ROUND(E28*F28,2)</f>
        <v>0</v>
      </c>
      <c r="H28" s="148">
        <v>175.11</v>
      </c>
      <c r="I28" s="147">
        <f>ROUND(E28*H28,2)</f>
        <v>16180.16</v>
      </c>
      <c r="J28" s="148">
        <v>36.89</v>
      </c>
      <c r="K28" s="147">
        <f>ROUND(E28*J28,2)</f>
        <v>3408.64</v>
      </c>
      <c r="L28" s="147">
        <v>21</v>
      </c>
      <c r="M28" s="147">
        <f>G28*(1+L28/100)</f>
        <v>0</v>
      </c>
      <c r="N28" s="146">
        <v>0.36834</v>
      </c>
      <c r="O28" s="146">
        <f>ROUND(E28*N28,2)</f>
        <v>34.03</v>
      </c>
      <c r="P28" s="146">
        <v>0</v>
      </c>
      <c r="Q28" s="146">
        <f>ROUND(E28*P28,2)</f>
        <v>0</v>
      </c>
      <c r="R28" s="147"/>
      <c r="S28" s="147" t="s">
        <v>178</v>
      </c>
      <c r="T28" s="147" t="s">
        <v>179</v>
      </c>
      <c r="U28" s="147">
        <v>3.3000000000000002E-2</v>
      </c>
      <c r="V28" s="147">
        <f>ROUND(E28*U28,2)</f>
        <v>3.05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256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0.399999999999999" outlineLevel="1" x14ac:dyDescent="0.25">
      <c r="A29" s="164">
        <v>19</v>
      </c>
      <c r="B29" s="165" t="s">
        <v>265</v>
      </c>
      <c r="C29" s="171" t="s">
        <v>266</v>
      </c>
      <c r="D29" s="166" t="s">
        <v>223</v>
      </c>
      <c r="E29" s="167">
        <v>92.4</v>
      </c>
      <c r="F29" s="168">
        <v>0</v>
      </c>
      <c r="G29" s="169">
        <f>ROUND(E29*F29,2)</f>
        <v>0</v>
      </c>
      <c r="H29" s="148">
        <v>149.01</v>
      </c>
      <c r="I29" s="147">
        <f>ROUND(E29*H29,2)</f>
        <v>13768.52</v>
      </c>
      <c r="J29" s="148">
        <v>29.49</v>
      </c>
      <c r="K29" s="147">
        <f>ROUND(E29*J29,2)</f>
        <v>2724.88</v>
      </c>
      <c r="L29" s="147">
        <v>21</v>
      </c>
      <c r="M29" s="147">
        <f>G29*(1+L29/100)</f>
        <v>0</v>
      </c>
      <c r="N29" s="146">
        <v>0.378</v>
      </c>
      <c r="O29" s="146">
        <f>ROUND(E29*N29,2)</f>
        <v>34.93</v>
      </c>
      <c r="P29" s="146">
        <v>0</v>
      </c>
      <c r="Q29" s="146">
        <f>ROUND(E29*P29,2)</f>
        <v>0</v>
      </c>
      <c r="R29" s="147"/>
      <c r="S29" s="147" t="s">
        <v>178</v>
      </c>
      <c r="T29" s="147" t="s">
        <v>179</v>
      </c>
      <c r="U29" s="147">
        <v>2.5999999999999999E-2</v>
      </c>
      <c r="V29" s="147">
        <f>ROUND(E29*U29,2)</f>
        <v>2.4</v>
      </c>
      <c r="W29" s="147"/>
      <c r="X29" s="147" t="s">
        <v>224</v>
      </c>
      <c r="Y29" s="147" t="s">
        <v>181</v>
      </c>
      <c r="Z29" s="137"/>
      <c r="AA29" s="137"/>
      <c r="AB29" s="137"/>
      <c r="AC29" s="137"/>
      <c r="AD29" s="137"/>
      <c r="AE29" s="137"/>
      <c r="AF29" s="137"/>
      <c r="AG29" s="137" t="s">
        <v>256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5">
      <c r="A30" s="158">
        <v>20</v>
      </c>
      <c r="B30" s="159" t="s">
        <v>534</v>
      </c>
      <c r="C30" s="172" t="s">
        <v>648</v>
      </c>
      <c r="D30" s="160" t="s">
        <v>223</v>
      </c>
      <c r="E30" s="161">
        <v>97.02</v>
      </c>
      <c r="F30" s="162">
        <v>0</v>
      </c>
      <c r="G30" s="163">
        <f>ROUND(E30*F30,2)</f>
        <v>0</v>
      </c>
      <c r="H30" s="148">
        <v>398</v>
      </c>
      <c r="I30" s="147">
        <f>ROUND(E30*H30,2)</f>
        <v>38613.96</v>
      </c>
      <c r="J30" s="148">
        <v>0</v>
      </c>
      <c r="K30" s="147">
        <f>ROUND(E30*J30,2)</f>
        <v>0</v>
      </c>
      <c r="L30" s="147">
        <v>21</v>
      </c>
      <c r="M30" s="147">
        <f>G30*(1+L30/100)</f>
        <v>0</v>
      </c>
      <c r="N30" s="146">
        <v>0</v>
      </c>
      <c r="O30" s="146">
        <f>ROUND(E30*N30,2)</f>
        <v>0</v>
      </c>
      <c r="P30" s="146">
        <v>0</v>
      </c>
      <c r="Q30" s="146">
        <f>ROUND(E30*P30,2)</f>
        <v>0</v>
      </c>
      <c r="R30" s="147" t="s">
        <v>272</v>
      </c>
      <c r="S30" s="147" t="s">
        <v>178</v>
      </c>
      <c r="T30" s="147" t="s">
        <v>179</v>
      </c>
      <c r="U30" s="147">
        <v>0</v>
      </c>
      <c r="V30" s="147">
        <f>ROUND(E30*U30,2)</f>
        <v>0</v>
      </c>
      <c r="W30" s="147"/>
      <c r="X30" s="147" t="s">
        <v>248</v>
      </c>
      <c r="Y30" s="147" t="s">
        <v>181</v>
      </c>
      <c r="Z30" s="137"/>
      <c r="AA30" s="137"/>
      <c r="AB30" s="137"/>
      <c r="AC30" s="137"/>
      <c r="AD30" s="137"/>
      <c r="AE30" s="137"/>
      <c r="AF30" s="137"/>
      <c r="AG30" s="137" t="s">
        <v>249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2" x14ac:dyDescent="0.25">
      <c r="A31" s="144"/>
      <c r="B31" s="145"/>
      <c r="C31" s="178" t="s">
        <v>535</v>
      </c>
      <c r="D31" s="176"/>
      <c r="E31" s="177"/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3" x14ac:dyDescent="0.25">
      <c r="A32" s="144"/>
      <c r="B32" s="145"/>
      <c r="C32" s="178" t="s">
        <v>536</v>
      </c>
      <c r="D32" s="176"/>
      <c r="E32" s="177">
        <v>97.02</v>
      </c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ht="20.399999999999999" outlineLevel="1" x14ac:dyDescent="0.25">
      <c r="A33" s="164">
        <v>21</v>
      </c>
      <c r="B33" s="165" t="s">
        <v>296</v>
      </c>
      <c r="C33" s="171" t="s">
        <v>537</v>
      </c>
      <c r="D33" s="166" t="s">
        <v>223</v>
      </c>
      <c r="E33" s="167">
        <v>92.4</v>
      </c>
      <c r="F33" s="168">
        <v>0</v>
      </c>
      <c r="G33" s="169">
        <f>ROUND(E33*F33,2)</f>
        <v>0</v>
      </c>
      <c r="H33" s="148">
        <v>37.21</v>
      </c>
      <c r="I33" s="147">
        <f>ROUND(E33*H33,2)</f>
        <v>3438.2</v>
      </c>
      <c r="J33" s="148">
        <v>238.29</v>
      </c>
      <c r="K33" s="147">
        <f>ROUND(E33*J33,2)</f>
        <v>22018</v>
      </c>
      <c r="L33" s="147">
        <v>21</v>
      </c>
      <c r="M33" s="147">
        <f>G33*(1+L33/100)</f>
        <v>0</v>
      </c>
      <c r="N33" s="146">
        <v>0</v>
      </c>
      <c r="O33" s="146">
        <f>ROUND(E33*N33,2)</f>
        <v>0</v>
      </c>
      <c r="P33" s="146">
        <v>0</v>
      </c>
      <c r="Q33" s="146">
        <f>ROUND(E33*P33,2)</f>
        <v>0</v>
      </c>
      <c r="R33" s="147"/>
      <c r="S33" s="147" t="s">
        <v>178</v>
      </c>
      <c r="T33" s="147" t="s">
        <v>179</v>
      </c>
      <c r="U33" s="147">
        <v>0.47799999999999998</v>
      </c>
      <c r="V33" s="147">
        <f>ROUND(E33*U33,2)</f>
        <v>44.17</v>
      </c>
      <c r="W33" s="147"/>
      <c r="X33" s="147" t="s">
        <v>224</v>
      </c>
      <c r="Y33" s="147" t="s">
        <v>181</v>
      </c>
      <c r="Z33" s="137"/>
      <c r="AA33" s="137"/>
      <c r="AB33" s="137"/>
      <c r="AC33" s="137"/>
      <c r="AD33" s="137"/>
      <c r="AE33" s="137"/>
      <c r="AF33" s="137"/>
      <c r="AG33" s="137" t="s">
        <v>225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x14ac:dyDescent="0.25">
      <c r="A34" s="151" t="s">
        <v>173</v>
      </c>
      <c r="B34" s="152" t="s">
        <v>122</v>
      </c>
      <c r="C34" s="170" t="s">
        <v>123</v>
      </c>
      <c r="D34" s="153"/>
      <c r="E34" s="154"/>
      <c r="F34" s="155"/>
      <c r="G34" s="156">
        <f>SUMIF(AG35:AG39,"&lt;&gt;NOR",G35:G39)</f>
        <v>0</v>
      </c>
      <c r="H34" s="150"/>
      <c r="I34" s="150">
        <f>SUM(I35:I39)</f>
        <v>18294.02</v>
      </c>
      <c r="J34" s="150"/>
      <c r="K34" s="150">
        <f>SUM(K35:K39)</f>
        <v>6715.58</v>
      </c>
      <c r="L34" s="150"/>
      <c r="M34" s="150">
        <f>SUM(M35:M39)</f>
        <v>0</v>
      </c>
      <c r="N34" s="149"/>
      <c r="O34" s="149">
        <f>SUM(O35:O39)</f>
        <v>0</v>
      </c>
      <c r="P34" s="149"/>
      <c r="Q34" s="149">
        <f>SUM(Q35:Q39)</f>
        <v>0</v>
      </c>
      <c r="R34" s="150"/>
      <c r="S34" s="150"/>
      <c r="T34" s="150"/>
      <c r="U34" s="150"/>
      <c r="V34" s="150">
        <f>SUM(V35:V39)</f>
        <v>14.25</v>
      </c>
      <c r="W34" s="150"/>
      <c r="X34" s="150"/>
      <c r="Y34" s="150"/>
      <c r="AG34" t="s">
        <v>174</v>
      </c>
    </row>
    <row r="35" spans="1:60" outlineLevel="1" x14ac:dyDescent="0.25">
      <c r="A35" s="158">
        <v>22</v>
      </c>
      <c r="B35" s="159" t="s">
        <v>538</v>
      </c>
      <c r="C35" s="172" t="s">
        <v>539</v>
      </c>
      <c r="D35" s="160" t="s">
        <v>269</v>
      </c>
      <c r="E35" s="161">
        <v>55</v>
      </c>
      <c r="F35" s="162">
        <v>0</v>
      </c>
      <c r="G35" s="163">
        <f>ROUND(E35*F35,2)</f>
        <v>0</v>
      </c>
      <c r="H35" s="148">
        <v>177</v>
      </c>
      <c r="I35" s="147">
        <f>ROUND(E35*H35,2)</f>
        <v>9735</v>
      </c>
      <c r="J35" s="148">
        <v>0</v>
      </c>
      <c r="K35" s="147">
        <f>ROUND(E35*J35,2)</f>
        <v>0</v>
      </c>
      <c r="L35" s="147">
        <v>21</v>
      </c>
      <c r="M35" s="147">
        <f>G35*(1+L35/100)</f>
        <v>0</v>
      </c>
      <c r="N35" s="146">
        <v>0</v>
      </c>
      <c r="O35" s="146">
        <f>ROUND(E35*N35,2)</f>
        <v>0</v>
      </c>
      <c r="P35" s="146">
        <v>0</v>
      </c>
      <c r="Q35" s="146">
        <f>ROUND(E35*P35,2)</f>
        <v>0</v>
      </c>
      <c r="R35" s="147" t="s">
        <v>272</v>
      </c>
      <c r="S35" s="147" t="s">
        <v>178</v>
      </c>
      <c r="T35" s="147" t="s">
        <v>179</v>
      </c>
      <c r="U35" s="147">
        <v>0</v>
      </c>
      <c r="V35" s="147">
        <f>ROUND(E35*U35,2)</f>
        <v>0</v>
      </c>
      <c r="W35" s="147"/>
      <c r="X35" s="147" t="s">
        <v>248</v>
      </c>
      <c r="Y35" s="147" t="s">
        <v>181</v>
      </c>
      <c r="Z35" s="137"/>
      <c r="AA35" s="137"/>
      <c r="AB35" s="137"/>
      <c r="AC35" s="137"/>
      <c r="AD35" s="137"/>
      <c r="AE35" s="137"/>
      <c r="AF35" s="137"/>
      <c r="AG35" s="137" t="s">
        <v>249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2" x14ac:dyDescent="0.25">
      <c r="A36" s="144"/>
      <c r="B36" s="145"/>
      <c r="C36" s="178" t="s">
        <v>540</v>
      </c>
      <c r="D36" s="176"/>
      <c r="E36" s="177"/>
      <c r="F36" s="147"/>
      <c r="G36" s="147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 t="s">
        <v>251</v>
      </c>
      <c r="AH36" s="137">
        <v>0</v>
      </c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3" x14ac:dyDescent="0.25">
      <c r="A37" s="144"/>
      <c r="B37" s="145"/>
      <c r="C37" s="178" t="s">
        <v>541</v>
      </c>
      <c r="D37" s="176"/>
      <c r="E37" s="177"/>
      <c r="F37" s="147"/>
      <c r="G37" s="147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251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3" x14ac:dyDescent="0.25">
      <c r="A38" s="144"/>
      <c r="B38" s="145"/>
      <c r="C38" s="178" t="s">
        <v>542</v>
      </c>
      <c r="D38" s="176"/>
      <c r="E38" s="177">
        <v>55</v>
      </c>
      <c r="F38" s="147"/>
      <c r="G38" s="147"/>
      <c r="H38" s="147"/>
      <c r="I38" s="147"/>
      <c r="J38" s="147"/>
      <c r="K38" s="147"/>
      <c r="L38" s="147"/>
      <c r="M38" s="147"/>
      <c r="N38" s="146"/>
      <c r="O38" s="146"/>
      <c r="P38" s="146"/>
      <c r="Q38" s="146"/>
      <c r="R38" s="147"/>
      <c r="S38" s="147"/>
      <c r="T38" s="147"/>
      <c r="U38" s="147"/>
      <c r="V38" s="147"/>
      <c r="W38" s="147"/>
      <c r="X38" s="147"/>
      <c r="Y38" s="147"/>
      <c r="Z38" s="137"/>
      <c r="AA38" s="137"/>
      <c r="AB38" s="137"/>
      <c r="AC38" s="137"/>
      <c r="AD38" s="137"/>
      <c r="AE38" s="137"/>
      <c r="AF38" s="137"/>
      <c r="AG38" s="137" t="s">
        <v>251</v>
      </c>
      <c r="AH38" s="137">
        <v>0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30.6" outlineLevel="1" x14ac:dyDescent="0.25">
      <c r="A39" s="164">
        <v>23</v>
      </c>
      <c r="B39" s="165" t="s">
        <v>273</v>
      </c>
      <c r="C39" s="171" t="s">
        <v>274</v>
      </c>
      <c r="D39" s="166" t="s">
        <v>232</v>
      </c>
      <c r="E39" s="167">
        <v>52.4</v>
      </c>
      <c r="F39" s="168">
        <v>0</v>
      </c>
      <c r="G39" s="169">
        <f>ROUND(E39*F39,2)</f>
        <v>0</v>
      </c>
      <c r="H39" s="148">
        <v>163.34</v>
      </c>
      <c r="I39" s="147">
        <f>ROUND(E39*H39,2)</f>
        <v>8559.02</v>
      </c>
      <c r="J39" s="148">
        <v>128.16</v>
      </c>
      <c r="K39" s="147">
        <f>ROUND(E39*J39,2)</f>
        <v>6715.58</v>
      </c>
      <c r="L39" s="147">
        <v>21</v>
      </c>
      <c r="M39" s="147">
        <f>G39*(1+L39/100)</f>
        <v>0</v>
      </c>
      <c r="N39" s="146">
        <v>0</v>
      </c>
      <c r="O39" s="146">
        <f>ROUND(E39*N39,2)</f>
        <v>0</v>
      </c>
      <c r="P39" s="146">
        <v>0</v>
      </c>
      <c r="Q39" s="146">
        <f>ROUND(E39*P39,2)</f>
        <v>0</v>
      </c>
      <c r="R39" s="147"/>
      <c r="S39" s="147" t="s">
        <v>178</v>
      </c>
      <c r="T39" s="147" t="s">
        <v>179</v>
      </c>
      <c r="U39" s="147">
        <v>0.27200000000000002</v>
      </c>
      <c r="V39" s="147">
        <f>ROUND(E39*U39,2)</f>
        <v>14.25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225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5">
      <c r="A40" s="151" t="s">
        <v>173</v>
      </c>
      <c r="B40" s="152" t="s">
        <v>128</v>
      </c>
      <c r="C40" s="170" t="s">
        <v>129</v>
      </c>
      <c r="D40" s="153"/>
      <c r="E40" s="154"/>
      <c r="F40" s="155"/>
      <c r="G40" s="156">
        <f>SUMIF(AG41:AG54,"&lt;&gt;NOR",G41:G54)</f>
        <v>0</v>
      </c>
      <c r="H40" s="150"/>
      <c r="I40" s="150">
        <f>SUM(I41:I54)</f>
        <v>0</v>
      </c>
      <c r="J40" s="150"/>
      <c r="K40" s="150">
        <f>SUM(K41:K54)</f>
        <v>26376.78</v>
      </c>
      <c r="L40" s="150"/>
      <c r="M40" s="150">
        <f>SUM(M41:M54)</f>
        <v>0</v>
      </c>
      <c r="N40" s="149"/>
      <c r="O40" s="149">
        <f>SUM(O41:O54)</f>
        <v>0</v>
      </c>
      <c r="P40" s="149"/>
      <c r="Q40" s="149">
        <f>SUM(Q41:Q54)</f>
        <v>0</v>
      </c>
      <c r="R40" s="150"/>
      <c r="S40" s="150"/>
      <c r="T40" s="150"/>
      <c r="U40" s="150"/>
      <c r="V40" s="150">
        <f>SUM(V41:V54)</f>
        <v>46.44</v>
      </c>
      <c r="W40" s="150"/>
      <c r="X40" s="150"/>
      <c r="Y40" s="150"/>
      <c r="AG40" t="s">
        <v>174</v>
      </c>
    </row>
    <row r="41" spans="1:60" ht="20.399999999999999" outlineLevel="1" x14ac:dyDescent="0.25">
      <c r="A41" s="158">
        <v>23</v>
      </c>
      <c r="B41" s="159" t="s">
        <v>275</v>
      </c>
      <c r="C41" s="172" t="s">
        <v>436</v>
      </c>
      <c r="D41" s="160" t="s">
        <v>277</v>
      </c>
      <c r="E41" s="161">
        <v>119.08251</v>
      </c>
      <c r="F41" s="162">
        <v>0</v>
      </c>
      <c r="G41" s="163">
        <f>ROUND(E41*F41,2)</f>
        <v>0</v>
      </c>
      <c r="H41" s="148">
        <v>0</v>
      </c>
      <c r="I41" s="147">
        <f>ROUND(E41*H41,2)</f>
        <v>0</v>
      </c>
      <c r="J41" s="148">
        <v>221.5</v>
      </c>
      <c r="K41" s="147">
        <f>ROUND(E41*J41,2)</f>
        <v>26376.78</v>
      </c>
      <c r="L41" s="147">
        <v>21</v>
      </c>
      <c r="M41" s="147">
        <f>G41*(1+L41/100)</f>
        <v>0</v>
      </c>
      <c r="N41" s="146">
        <v>0</v>
      </c>
      <c r="O41" s="146">
        <f>ROUND(E41*N41,2)</f>
        <v>0</v>
      </c>
      <c r="P41" s="146">
        <v>0</v>
      </c>
      <c r="Q41" s="146">
        <f>ROUND(E41*P41,2)</f>
        <v>0</v>
      </c>
      <c r="R41" s="147"/>
      <c r="S41" s="147" t="s">
        <v>178</v>
      </c>
      <c r="T41" s="147" t="s">
        <v>179</v>
      </c>
      <c r="U41" s="147">
        <v>0.39</v>
      </c>
      <c r="V41" s="147">
        <f>ROUND(E41*U41,2)</f>
        <v>46.44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225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2" x14ac:dyDescent="0.25">
      <c r="A42" s="144"/>
      <c r="B42" s="145"/>
      <c r="C42" s="178" t="s">
        <v>543</v>
      </c>
      <c r="D42" s="176"/>
      <c r="E42" s="177"/>
      <c r="F42" s="147"/>
      <c r="G42" s="147"/>
      <c r="H42" s="147"/>
      <c r="I42" s="147"/>
      <c r="J42" s="147"/>
      <c r="K42" s="147"/>
      <c r="L42" s="147"/>
      <c r="M42" s="147"/>
      <c r="N42" s="146"/>
      <c r="O42" s="146"/>
      <c r="P42" s="146"/>
      <c r="Q42" s="146"/>
      <c r="R42" s="147"/>
      <c r="S42" s="147"/>
      <c r="T42" s="147"/>
      <c r="U42" s="147"/>
      <c r="V42" s="147"/>
      <c r="W42" s="147"/>
      <c r="X42" s="147"/>
      <c r="Y42" s="147"/>
      <c r="Z42" s="137"/>
      <c r="AA42" s="137"/>
      <c r="AB42" s="137"/>
      <c r="AC42" s="137"/>
      <c r="AD42" s="137"/>
      <c r="AE42" s="137"/>
      <c r="AF42" s="137"/>
      <c r="AG42" s="137" t="s">
        <v>251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3" x14ac:dyDescent="0.25">
      <c r="A43" s="144"/>
      <c r="B43" s="145"/>
      <c r="C43" s="178" t="s">
        <v>544</v>
      </c>
      <c r="D43" s="176"/>
      <c r="E43" s="177"/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3" x14ac:dyDescent="0.25">
      <c r="A44" s="144"/>
      <c r="B44" s="145"/>
      <c r="C44" s="178" t="s">
        <v>545</v>
      </c>
      <c r="D44" s="176"/>
      <c r="E44" s="177"/>
      <c r="F44" s="147"/>
      <c r="G44" s="147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37"/>
      <c r="AA44" s="137"/>
      <c r="AB44" s="137"/>
      <c r="AC44" s="137"/>
      <c r="AD44" s="137"/>
      <c r="AE44" s="137"/>
      <c r="AF44" s="137"/>
      <c r="AG44" s="137" t="s">
        <v>251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3" x14ac:dyDescent="0.25">
      <c r="A45" s="144"/>
      <c r="B45" s="145"/>
      <c r="C45" s="178" t="s">
        <v>546</v>
      </c>
      <c r="D45" s="176"/>
      <c r="E45" s="177"/>
      <c r="F45" s="147"/>
      <c r="G45" s="147"/>
      <c r="H45" s="147"/>
      <c r="I45" s="147"/>
      <c r="J45" s="147"/>
      <c r="K45" s="147"/>
      <c r="L45" s="147"/>
      <c r="M45" s="147"/>
      <c r="N45" s="146"/>
      <c r="O45" s="146"/>
      <c r="P45" s="146"/>
      <c r="Q45" s="146"/>
      <c r="R45" s="147"/>
      <c r="S45" s="147"/>
      <c r="T45" s="147"/>
      <c r="U45" s="147"/>
      <c r="V45" s="147"/>
      <c r="W45" s="147"/>
      <c r="X45" s="147"/>
      <c r="Y45" s="147"/>
      <c r="Z45" s="137"/>
      <c r="AA45" s="137"/>
      <c r="AB45" s="137"/>
      <c r="AC45" s="137"/>
      <c r="AD45" s="137"/>
      <c r="AE45" s="137"/>
      <c r="AF45" s="137"/>
      <c r="AG45" s="137" t="s">
        <v>251</v>
      </c>
      <c r="AH45" s="137">
        <v>0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3" x14ac:dyDescent="0.25">
      <c r="A46" s="144"/>
      <c r="B46" s="145"/>
      <c r="C46" s="178" t="s">
        <v>547</v>
      </c>
      <c r="D46" s="176"/>
      <c r="E46" s="177"/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3" x14ac:dyDescent="0.25">
      <c r="A47" s="144"/>
      <c r="B47" s="145"/>
      <c r="C47" s="178" t="s">
        <v>548</v>
      </c>
      <c r="D47" s="176"/>
      <c r="E47" s="177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6"/>
      <c r="R47" s="147"/>
      <c r="S47" s="147"/>
      <c r="T47" s="147"/>
      <c r="U47" s="147"/>
      <c r="V47" s="147"/>
      <c r="W47" s="147"/>
      <c r="X47" s="147"/>
      <c r="Y47" s="147"/>
      <c r="Z47" s="137"/>
      <c r="AA47" s="137"/>
      <c r="AB47" s="137"/>
      <c r="AC47" s="137"/>
      <c r="AD47" s="137"/>
      <c r="AE47" s="137"/>
      <c r="AF47" s="137"/>
      <c r="AG47" s="137" t="s">
        <v>251</v>
      </c>
      <c r="AH47" s="137">
        <v>0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3" x14ac:dyDescent="0.25">
      <c r="A48" s="144"/>
      <c r="B48" s="145"/>
      <c r="C48" s="178" t="s">
        <v>549</v>
      </c>
      <c r="D48" s="176"/>
      <c r="E48" s="177"/>
      <c r="F48" s="147"/>
      <c r="G48" s="147"/>
      <c r="H48" s="147"/>
      <c r="I48" s="147"/>
      <c r="J48" s="147"/>
      <c r="K48" s="147"/>
      <c r="L48" s="147"/>
      <c r="M48" s="147"/>
      <c r="N48" s="146"/>
      <c r="O48" s="146"/>
      <c r="P48" s="146"/>
      <c r="Q48" s="146"/>
      <c r="R48" s="147"/>
      <c r="S48" s="147"/>
      <c r="T48" s="147"/>
      <c r="U48" s="147"/>
      <c r="V48" s="147"/>
      <c r="W48" s="147"/>
      <c r="X48" s="147"/>
      <c r="Y48" s="147"/>
      <c r="Z48" s="137"/>
      <c r="AA48" s="137"/>
      <c r="AB48" s="137"/>
      <c r="AC48" s="137"/>
      <c r="AD48" s="137"/>
      <c r="AE48" s="137"/>
      <c r="AF48" s="137"/>
      <c r="AG48" s="137" t="s">
        <v>251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3" x14ac:dyDescent="0.25">
      <c r="A49" s="144"/>
      <c r="B49" s="145"/>
      <c r="C49" s="178" t="s">
        <v>550</v>
      </c>
      <c r="D49" s="176"/>
      <c r="E49" s="177"/>
      <c r="F49" s="147"/>
      <c r="G49" s="147"/>
      <c r="H49" s="147"/>
      <c r="I49" s="147"/>
      <c r="J49" s="147"/>
      <c r="K49" s="147"/>
      <c r="L49" s="147"/>
      <c r="M49" s="147"/>
      <c r="N49" s="146"/>
      <c r="O49" s="146"/>
      <c r="P49" s="146"/>
      <c r="Q49" s="146"/>
      <c r="R49" s="147"/>
      <c r="S49" s="147"/>
      <c r="T49" s="147"/>
      <c r="U49" s="147"/>
      <c r="V49" s="147"/>
      <c r="W49" s="147"/>
      <c r="X49" s="147"/>
      <c r="Y49" s="147"/>
      <c r="Z49" s="137"/>
      <c r="AA49" s="137"/>
      <c r="AB49" s="137"/>
      <c r="AC49" s="137"/>
      <c r="AD49" s="137"/>
      <c r="AE49" s="137"/>
      <c r="AF49" s="137"/>
      <c r="AG49" s="137" t="s">
        <v>251</v>
      </c>
      <c r="AH49" s="137">
        <v>0</v>
      </c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3" x14ac:dyDescent="0.25">
      <c r="A50" s="144"/>
      <c r="B50" s="145"/>
      <c r="C50" s="178" t="s">
        <v>551</v>
      </c>
      <c r="D50" s="176"/>
      <c r="E50" s="177"/>
      <c r="F50" s="147"/>
      <c r="G50" s="147"/>
      <c r="H50" s="147"/>
      <c r="I50" s="147"/>
      <c r="J50" s="147"/>
      <c r="K50" s="147"/>
      <c r="L50" s="147"/>
      <c r="M50" s="147"/>
      <c r="N50" s="146"/>
      <c r="O50" s="146"/>
      <c r="P50" s="146"/>
      <c r="Q50" s="146"/>
      <c r="R50" s="147"/>
      <c r="S50" s="147"/>
      <c r="T50" s="147"/>
      <c r="U50" s="147"/>
      <c r="V50" s="147"/>
      <c r="W50" s="147"/>
      <c r="X50" s="147"/>
      <c r="Y50" s="147"/>
      <c r="Z50" s="137"/>
      <c r="AA50" s="137"/>
      <c r="AB50" s="137"/>
      <c r="AC50" s="137"/>
      <c r="AD50" s="137"/>
      <c r="AE50" s="137"/>
      <c r="AF50" s="137"/>
      <c r="AG50" s="137" t="s">
        <v>251</v>
      </c>
      <c r="AH50" s="137">
        <v>0</v>
      </c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3" x14ac:dyDescent="0.25">
      <c r="A51" s="144"/>
      <c r="B51" s="145"/>
      <c r="C51" s="178" t="s">
        <v>552</v>
      </c>
      <c r="D51" s="176"/>
      <c r="E51" s="177"/>
      <c r="F51" s="147"/>
      <c r="G51" s="147"/>
      <c r="H51" s="147"/>
      <c r="I51" s="147"/>
      <c r="J51" s="147"/>
      <c r="K51" s="147"/>
      <c r="L51" s="147"/>
      <c r="M51" s="147"/>
      <c r="N51" s="146"/>
      <c r="O51" s="146"/>
      <c r="P51" s="146"/>
      <c r="Q51" s="146"/>
      <c r="R51" s="147"/>
      <c r="S51" s="147"/>
      <c r="T51" s="147"/>
      <c r="U51" s="147"/>
      <c r="V51" s="147"/>
      <c r="W51" s="147"/>
      <c r="X51" s="147"/>
      <c r="Y51" s="147"/>
      <c r="Z51" s="137"/>
      <c r="AA51" s="137"/>
      <c r="AB51" s="137"/>
      <c r="AC51" s="137"/>
      <c r="AD51" s="137"/>
      <c r="AE51" s="137"/>
      <c r="AF51" s="137"/>
      <c r="AG51" s="137" t="s">
        <v>251</v>
      </c>
      <c r="AH51" s="137">
        <v>0</v>
      </c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3" x14ac:dyDescent="0.25">
      <c r="A52" s="144"/>
      <c r="B52" s="145"/>
      <c r="C52" s="178" t="s">
        <v>553</v>
      </c>
      <c r="D52" s="176"/>
      <c r="E52" s="177"/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5">
      <c r="A53" s="144"/>
      <c r="B53" s="145"/>
      <c r="C53" s="178" t="s">
        <v>554</v>
      </c>
      <c r="D53" s="176"/>
      <c r="E53" s="177"/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3" x14ac:dyDescent="0.25">
      <c r="A54" s="144"/>
      <c r="B54" s="145"/>
      <c r="C54" s="178" t="s">
        <v>555</v>
      </c>
      <c r="D54" s="176"/>
      <c r="E54" s="177">
        <v>119.08</v>
      </c>
      <c r="F54" s="147"/>
      <c r="G54" s="147"/>
      <c r="H54" s="147"/>
      <c r="I54" s="147"/>
      <c r="J54" s="147"/>
      <c r="K54" s="147"/>
      <c r="L54" s="147"/>
      <c r="M54" s="147"/>
      <c r="N54" s="146"/>
      <c r="O54" s="146"/>
      <c r="P54" s="146"/>
      <c r="Q54" s="146"/>
      <c r="R54" s="147"/>
      <c r="S54" s="147"/>
      <c r="T54" s="147"/>
      <c r="U54" s="147"/>
      <c r="V54" s="147"/>
      <c r="W54" s="147"/>
      <c r="X54" s="147"/>
      <c r="Y54" s="147"/>
      <c r="Z54" s="137"/>
      <c r="AA54" s="137"/>
      <c r="AB54" s="137"/>
      <c r="AC54" s="137"/>
      <c r="AD54" s="137"/>
      <c r="AE54" s="137"/>
      <c r="AF54" s="137"/>
      <c r="AG54" s="137" t="s">
        <v>251</v>
      </c>
      <c r="AH54" s="137">
        <v>0</v>
      </c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x14ac:dyDescent="0.25">
      <c r="A55" s="3"/>
      <c r="B55" s="4"/>
      <c r="C55" s="17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159</v>
      </c>
    </row>
    <row r="56" spans="1:60" x14ac:dyDescent="0.25">
      <c r="A56" s="140"/>
      <c r="B56" s="141" t="s">
        <v>31</v>
      </c>
      <c r="C56" s="174"/>
      <c r="D56" s="142"/>
      <c r="E56" s="143"/>
      <c r="F56" s="143"/>
      <c r="G56" s="157">
        <f>G8+G25+G27+G34+G40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217</v>
      </c>
    </row>
    <row r="57" spans="1:60" x14ac:dyDescent="0.25">
      <c r="A57" s="3"/>
      <c r="B57" s="4"/>
      <c r="C57" s="17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1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68" t="s">
        <v>218</v>
      </c>
      <c r="B59" s="268"/>
      <c r="C59" s="26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49"/>
      <c r="B60" s="250"/>
      <c r="C60" s="251"/>
      <c r="D60" s="250"/>
      <c r="E60" s="250"/>
      <c r="F60" s="250"/>
      <c r="G60" s="25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219</v>
      </c>
    </row>
    <row r="61" spans="1:60" x14ac:dyDescent="0.25">
      <c r="A61" s="253"/>
      <c r="B61" s="254"/>
      <c r="C61" s="255"/>
      <c r="D61" s="254"/>
      <c r="E61" s="254"/>
      <c r="F61" s="254"/>
      <c r="G61" s="25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3"/>
      <c r="B62" s="254"/>
      <c r="C62" s="255"/>
      <c r="D62" s="254"/>
      <c r="E62" s="254"/>
      <c r="F62" s="254"/>
      <c r="G62" s="25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53"/>
      <c r="B63" s="254"/>
      <c r="C63" s="255"/>
      <c r="D63" s="254"/>
      <c r="E63" s="254"/>
      <c r="F63" s="254"/>
      <c r="G63" s="25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57"/>
      <c r="B64" s="258"/>
      <c r="C64" s="259"/>
      <c r="D64" s="258"/>
      <c r="E64" s="258"/>
      <c r="F64" s="258"/>
      <c r="G64" s="26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17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175"/>
      <c r="D66" s="10"/>
      <c r="AG66" t="s">
        <v>220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B083-E741-4A4D-BF0D-7B8D24EE7A79}">
  <sheetPr>
    <outlinePr summaryBelow="0"/>
  </sheetPr>
  <dimension ref="A1:BH4998"/>
  <sheetViews>
    <sheetView workbookViewId="0">
      <pane ySplit="7" topLeftCell="A56" activePane="bottomLeft" state="frozen"/>
      <selection pane="bottomLeft" activeCell="F71" sqref="F71"/>
    </sheetView>
  </sheetViews>
  <sheetFormatPr defaultRowHeight="13.2" outlineLevelRow="3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75</v>
      </c>
      <c r="C4" s="265" t="s">
        <v>76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110</v>
      </c>
      <c r="C8" s="170" t="s">
        <v>111</v>
      </c>
      <c r="D8" s="153"/>
      <c r="E8" s="154"/>
      <c r="F8" s="155"/>
      <c r="G8" s="156">
        <f>SUMIF(AG9:AG37,"&lt;&gt;NOR",G9:G37)</f>
        <v>0</v>
      </c>
      <c r="H8" s="150"/>
      <c r="I8" s="150">
        <f>SUM(I9:I37)</f>
        <v>431.04</v>
      </c>
      <c r="J8" s="150"/>
      <c r="K8" s="150">
        <f>SUM(K9:K37)</f>
        <v>111862.72000000002</v>
      </c>
      <c r="L8" s="150"/>
      <c r="M8" s="150">
        <f>SUM(M9:M37)</f>
        <v>0</v>
      </c>
      <c r="N8" s="149"/>
      <c r="O8" s="149">
        <f>SUM(O9:O37)</f>
        <v>0</v>
      </c>
      <c r="P8" s="149"/>
      <c r="Q8" s="149">
        <f>SUM(Q9:Q37)</f>
        <v>0</v>
      </c>
      <c r="R8" s="150"/>
      <c r="S8" s="150"/>
      <c r="T8" s="150"/>
      <c r="U8" s="150"/>
      <c r="V8" s="150">
        <f>SUM(V9:V37)</f>
        <v>183.96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389</v>
      </c>
      <c r="C9" s="171" t="s">
        <v>390</v>
      </c>
      <c r="D9" s="166" t="s">
        <v>391</v>
      </c>
      <c r="E9" s="167">
        <v>0.9</v>
      </c>
      <c r="F9" s="168">
        <v>0</v>
      </c>
      <c r="G9" s="169">
        <f t="shared" ref="G9:G28" si="0">ROUND(E9*F9,2)</f>
        <v>0</v>
      </c>
      <c r="H9" s="148">
        <v>95.6</v>
      </c>
      <c r="I9" s="147">
        <f t="shared" ref="I9:I28" si="1">ROUND(E9*H9,2)</f>
        <v>86.04</v>
      </c>
      <c r="J9" s="148">
        <v>0</v>
      </c>
      <c r="K9" s="147">
        <f t="shared" ref="K9:K28" si="2">ROUND(E9*J9,2)</f>
        <v>0</v>
      </c>
      <c r="L9" s="147">
        <v>21</v>
      </c>
      <c r="M9" s="147">
        <f t="shared" ref="M9:M28" si="3">G9*(1+L9/100)</f>
        <v>0</v>
      </c>
      <c r="N9" s="146">
        <v>0</v>
      </c>
      <c r="O9" s="146">
        <f t="shared" ref="O9:O28" si="4">ROUND(E9*N9,2)</f>
        <v>0</v>
      </c>
      <c r="P9" s="146">
        <v>0</v>
      </c>
      <c r="Q9" s="146">
        <f t="shared" ref="Q9:Q28" si="5">ROUND(E9*P9,2)</f>
        <v>0</v>
      </c>
      <c r="R9" s="147" t="s">
        <v>272</v>
      </c>
      <c r="S9" s="147" t="s">
        <v>178</v>
      </c>
      <c r="T9" s="147" t="s">
        <v>179</v>
      </c>
      <c r="U9" s="147">
        <v>0</v>
      </c>
      <c r="V9" s="147">
        <f t="shared" ref="V9:V28" si="6">ROUND(E9*U9,2)</f>
        <v>0</v>
      </c>
      <c r="W9" s="147"/>
      <c r="X9" s="147" t="s">
        <v>248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249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556</v>
      </c>
      <c r="C10" s="171" t="s">
        <v>557</v>
      </c>
      <c r="D10" s="166" t="s">
        <v>235</v>
      </c>
      <c r="E10" s="167">
        <v>20.97</v>
      </c>
      <c r="F10" s="168">
        <v>0</v>
      </c>
      <c r="G10" s="169">
        <f t="shared" si="0"/>
        <v>0</v>
      </c>
      <c r="H10" s="148">
        <v>0</v>
      </c>
      <c r="I10" s="147">
        <f t="shared" si="1"/>
        <v>0</v>
      </c>
      <c r="J10" s="148">
        <v>480</v>
      </c>
      <c r="K10" s="147">
        <f t="shared" si="2"/>
        <v>10065.6</v>
      </c>
      <c r="L10" s="147">
        <v>21</v>
      </c>
      <c r="M10" s="147">
        <f t="shared" si="3"/>
        <v>0</v>
      </c>
      <c r="N10" s="146">
        <v>0</v>
      </c>
      <c r="O10" s="146">
        <f t="shared" si="4"/>
        <v>0</v>
      </c>
      <c r="P10" s="146">
        <v>0</v>
      </c>
      <c r="Q10" s="146">
        <f t="shared" si="5"/>
        <v>0</v>
      </c>
      <c r="R10" s="147"/>
      <c r="S10" s="147" t="s">
        <v>178</v>
      </c>
      <c r="T10" s="147" t="s">
        <v>179</v>
      </c>
      <c r="U10" s="147">
        <v>0.36499999999999999</v>
      </c>
      <c r="V10" s="147">
        <f t="shared" si="6"/>
        <v>7.65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558</v>
      </c>
      <c r="C11" s="171" t="s">
        <v>559</v>
      </c>
      <c r="D11" s="166" t="s">
        <v>235</v>
      </c>
      <c r="E11" s="167">
        <v>20.97</v>
      </c>
      <c r="F11" s="168">
        <v>0</v>
      </c>
      <c r="G11" s="169">
        <f t="shared" si="0"/>
        <v>0</v>
      </c>
      <c r="H11" s="148">
        <v>0</v>
      </c>
      <c r="I11" s="147">
        <f t="shared" si="1"/>
        <v>0</v>
      </c>
      <c r="J11" s="148">
        <v>36.700000000000003</v>
      </c>
      <c r="K11" s="147">
        <f t="shared" si="2"/>
        <v>769.6</v>
      </c>
      <c r="L11" s="147">
        <v>21</v>
      </c>
      <c r="M11" s="147">
        <f t="shared" si="3"/>
        <v>0</v>
      </c>
      <c r="N11" s="146">
        <v>0</v>
      </c>
      <c r="O11" s="146">
        <f t="shared" si="4"/>
        <v>0</v>
      </c>
      <c r="P11" s="146">
        <v>0</v>
      </c>
      <c r="Q11" s="146">
        <f t="shared" si="5"/>
        <v>0</v>
      </c>
      <c r="R11" s="147"/>
      <c r="S11" s="147" t="s">
        <v>178</v>
      </c>
      <c r="T11" s="147" t="s">
        <v>179</v>
      </c>
      <c r="U11" s="147">
        <v>8.4000000000000005E-2</v>
      </c>
      <c r="V11" s="147">
        <f t="shared" si="6"/>
        <v>1.76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64">
        <v>4</v>
      </c>
      <c r="B12" s="165" t="s">
        <v>285</v>
      </c>
      <c r="C12" s="171" t="s">
        <v>286</v>
      </c>
      <c r="D12" s="166" t="s">
        <v>235</v>
      </c>
      <c r="E12" s="167">
        <v>20.97</v>
      </c>
      <c r="F12" s="168">
        <v>0</v>
      </c>
      <c r="G12" s="169">
        <f t="shared" si="0"/>
        <v>0</v>
      </c>
      <c r="H12" s="148">
        <v>0</v>
      </c>
      <c r="I12" s="147">
        <f t="shared" si="1"/>
        <v>0</v>
      </c>
      <c r="J12" s="148">
        <v>44.9</v>
      </c>
      <c r="K12" s="147">
        <f t="shared" si="2"/>
        <v>941.55</v>
      </c>
      <c r="L12" s="147">
        <v>21</v>
      </c>
      <c r="M12" s="147">
        <f t="shared" si="3"/>
        <v>0</v>
      </c>
      <c r="N12" s="146">
        <v>0</v>
      </c>
      <c r="O12" s="146">
        <f t="shared" si="4"/>
        <v>0</v>
      </c>
      <c r="P12" s="146">
        <v>0</v>
      </c>
      <c r="Q12" s="146">
        <f t="shared" si="5"/>
        <v>0</v>
      </c>
      <c r="R12" s="147"/>
      <c r="S12" s="147" t="s">
        <v>178</v>
      </c>
      <c r="T12" s="147" t="s">
        <v>179</v>
      </c>
      <c r="U12" s="147">
        <v>7.3999999999999996E-2</v>
      </c>
      <c r="V12" s="147">
        <f t="shared" si="6"/>
        <v>1.55</v>
      </c>
      <c r="W12" s="147"/>
      <c r="X12" s="147" t="s">
        <v>224</v>
      </c>
      <c r="Y12" s="147" t="s">
        <v>181</v>
      </c>
      <c r="Z12" s="137"/>
      <c r="AA12" s="137"/>
      <c r="AB12" s="137"/>
      <c r="AC12" s="137"/>
      <c r="AD12" s="137"/>
      <c r="AE12" s="137"/>
      <c r="AF12" s="137"/>
      <c r="AG12" s="137" t="s">
        <v>225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64">
        <v>5</v>
      </c>
      <c r="B13" s="165" t="s">
        <v>238</v>
      </c>
      <c r="C13" s="171" t="s">
        <v>239</v>
      </c>
      <c r="D13" s="166" t="s">
        <v>235</v>
      </c>
      <c r="E13" s="167">
        <v>20.97</v>
      </c>
      <c r="F13" s="168">
        <v>0</v>
      </c>
      <c r="G13" s="169">
        <f t="shared" si="0"/>
        <v>0</v>
      </c>
      <c r="H13" s="148">
        <v>0</v>
      </c>
      <c r="I13" s="147">
        <f t="shared" si="1"/>
        <v>0</v>
      </c>
      <c r="J13" s="148">
        <v>105.5</v>
      </c>
      <c r="K13" s="147">
        <f t="shared" si="2"/>
        <v>2212.34</v>
      </c>
      <c r="L13" s="147">
        <v>21</v>
      </c>
      <c r="M13" s="147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7"/>
      <c r="S13" s="147" t="s">
        <v>178</v>
      </c>
      <c r="T13" s="147" t="s">
        <v>179</v>
      </c>
      <c r="U13" s="147">
        <v>1.0999999999999999E-2</v>
      </c>
      <c r="V13" s="147">
        <f t="shared" si="6"/>
        <v>0.23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64">
        <v>6</v>
      </c>
      <c r="B14" s="165" t="s">
        <v>240</v>
      </c>
      <c r="C14" s="171" t="s">
        <v>241</v>
      </c>
      <c r="D14" s="166" t="s">
        <v>235</v>
      </c>
      <c r="E14" s="167">
        <v>419.4</v>
      </c>
      <c r="F14" s="168">
        <v>0</v>
      </c>
      <c r="G14" s="169">
        <f t="shared" si="0"/>
        <v>0</v>
      </c>
      <c r="H14" s="148">
        <v>0</v>
      </c>
      <c r="I14" s="147">
        <f t="shared" si="1"/>
        <v>0</v>
      </c>
      <c r="J14" s="148">
        <v>20.8</v>
      </c>
      <c r="K14" s="147">
        <f t="shared" si="2"/>
        <v>8723.52</v>
      </c>
      <c r="L14" s="147">
        <v>21</v>
      </c>
      <c r="M14" s="147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7"/>
      <c r="S14" s="147" t="s">
        <v>178</v>
      </c>
      <c r="T14" s="147" t="s">
        <v>179</v>
      </c>
      <c r="U14" s="147">
        <v>0</v>
      </c>
      <c r="V14" s="147">
        <f t="shared" si="6"/>
        <v>0</v>
      </c>
      <c r="W14" s="147"/>
      <c r="X14" s="147" t="s">
        <v>224</v>
      </c>
      <c r="Y14" s="147" t="s">
        <v>181</v>
      </c>
      <c r="Z14" s="137"/>
      <c r="AA14" s="137"/>
      <c r="AB14" s="137"/>
      <c r="AC14" s="137"/>
      <c r="AD14" s="137"/>
      <c r="AE14" s="137"/>
      <c r="AF14" s="137"/>
      <c r="AG14" s="137" t="s">
        <v>225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64">
        <v>7</v>
      </c>
      <c r="B15" s="165" t="s">
        <v>531</v>
      </c>
      <c r="C15" s="171" t="s">
        <v>532</v>
      </c>
      <c r="D15" s="166" t="s">
        <v>235</v>
      </c>
      <c r="E15" s="167">
        <v>34.96</v>
      </c>
      <c r="F15" s="168">
        <v>0</v>
      </c>
      <c r="G15" s="169">
        <f t="shared" si="0"/>
        <v>0</v>
      </c>
      <c r="H15" s="148">
        <v>0</v>
      </c>
      <c r="I15" s="147">
        <f t="shared" si="1"/>
        <v>0</v>
      </c>
      <c r="J15" s="148">
        <v>856</v>
      </c>
      <c r="K15" s="147">
        <f t="shared" si="2"/>
        <v>29925.759999999998</v>
      </c>
      <c r="L15" s="147">
        <v>21</v>
      </c>
      <c r="M15" s="147">
        <f t="shared" si="3"/>
        <v>0</v>
      </c>
      <c r="N15" s="146">
        <v>0</v>
      </c>
      <c r="O15" s="146">
        <f t="shared" si="4"/>
        <v>0</v>
      </c>
      <c r="P15" s="146">
        <v>0</v>
      </c>
      <c r="Q15" s="146">
        <f t="shared" si="5"/>
        <v>0</v>
      </c>
      <c r="R15" s="147"/>
      <c r="S15" s="147" t="s">
        <v>178</v>
      </c>
      <c r="T15" s="147" t="s">
        <v>179</v>
      </c>
      <c r="U15" s="147">
        <v>2.1949999999999998</v>
      </c>
      <c r="V15" s="147">
        <f t="shared" si="6"/>
        <v>76.739999999999995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225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8</v>
      </c>
      <c r="B16" s="165" t="s">
        <v>394</v>
      </c>
      <c r="C16" s="171" t="s">
        <v>395</v>
      </c>
      <c r="D16" s="166" t="s">
        <v>223</v>
      </c>
      <c r="E16" s="167">
        <v>35.284999999999997</v>
      </c>
      <c r="F16" s="168">
        <v>0</v>
      </c>
      <c r="G16" s="169">
        <f t="shared" si="0"/>
        <v>0</v>
      </c>
      <c r="H16" s="148">
        <v>1.6</v>
      </c>
      <c r="I16" s="147">
        <f t="shared" si="1"/>
        <v>56.46</v>
      </c>
      <c r="J16" s="148">
        <v>22.3</v>
      </c>
      <c r="K16" s="147">
        <f t="shared" si="2"/>
        <v>786.86</v>
      </c>
      <c r="L16" s="147">
        <v>21</v>
      </c>
      <c r="M16" s="147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7"/>
      <c r="S16" s="147" t="s">
        <v>178</v>
      </c>
      <c r="T16" s="147" t="s">
        <v>179</v>
      </c>
      <c r="U16" s="147">
        <v>0.06</v>
      </c>
      <c r="V16" s="147">
        <f t="shared" si="6"/>
        <v>2.12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225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64">
        <v>9</v>
      </c>
      <c r="B17" s="165" t="s">
        <v>396</v>
      </c>
      <c r="C17" s="171" t="s">
        <v>397</v>
      </c>
      <c r="D17" s="166" t="s">
        <v>223</v>
      </c>
      <c r="E17" s="167">
        <v>35.284999999999997</v>
      </c>
      <c r="F17" s="168">
        <v>0</v>
      </c>
      <c r="G17" s="169">
        <f t="shared" si="0"/>
        <v>0</v>
      </c>
      <c r="H17" s="148">
        <v>0</v>
      </c>
      <c r="I17" s="147">
        <f t="shared" si="1"/>
        <v>0</v>
      </c>
      <c r="J17" s="148">
        <v>47.8</v>
      </c>
      <c r="K17" s="147">
        <f t="shared" si="2"/>
        <v>1686.62</v>
      </c>
      <c r="L17" s="147">
        <v>21</v>
      </c>
      <c r="M17" s="147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7"/>
      <c r="S17" s="147" t="s">
        <v>178</v>
      </c>
      <c r="T17" s="147" t="s">
        <v>179</v>
      </c>
      <c r="U17" s="147">
        <v>0.13</v>
      </c>
      <c r="V17" s="147">
        <f t="shared" si="6"/>
        <v>4.59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225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64">
        <v>10</v>
      </c>
      <c r="B18" s="165" t="s">
        <v>398</v>
      </c>
      <c r="C18" s="171" t="s">
        <v>399</v>
      </c>
      <c r="D18" s="166" t="s">
        <v>223</v>
      </c>
      <c r="E18" s="167">
        <v>35.284999999999997</v>
      </c>
      <c r="F18" s="168">
        <v>0</v>
      </c>
      <c r="G18" s="169">
        <f t="shared" si="0"/>
        <v>0</v>
      </c>
      <c r="H18" s="148">
        <v>0.02</v>
      </c>
      <c r="I18" s="147">
        <f t="shared" si="1"/>
        <v>0.71</v>
      </c>
      <c r="J18" s="148">
        <v>4.4800000000000004</v>
      </c>
      <c r="K18" s="147">
        <f t="shared" si="2"/>
        <v>158.08000000000001</v>
      </c>
      <c r="L18" s="147">
        <v>21</v>
      </c>
      <c r="M18" s="147">
        <f t="shared" si="3"/>
        <v>0</v>
      </c>
      <c r="N18" s="146">
        <v>0</v>
      </c>
      <c r="O18" s="146">
        <f t="shared" si="4"/>
        <v>0</v>
      </c>
      <c r="P18" s="146">
        <v>0</v>
      </c>
      <c r="Q18" s="146">
        <f t="shared" si="5"/>
        <v>0</v>
      </c>
      <c r="R18" s="147"/>
      <c r="S18" s="147" t="s">
        <v>178</v>
      </c>
      <c r="T18" s="147" t="s">
        <v>179</v>
      </c>
      <c r="U18" s="147">
        <v>3.5000000000000001E-3</v>
      </c>
      <c r="V18" s="147">
        <f t="shared" si="6"/>
        <v>0.12</v>
      </c>
      <c r="W18" s="147"/>
      <c r="X18" s="147" t="s">
        <v>224</v>
      </c>
      <c r="Y18" s="147" t="s">
        <v>181</v>
      </c>
      <c r="Z18" s="137"/>
      <c r="AA18" s="137"/>
      <c r="AB18" s="137"/>
      <c r="AC18" s="137"/>
      <c r="AD18" s="137"/>
      <c r="AE18" s="137"/>
      <c r="AF18" s="137"/>
      <c r="AG18" s="137" t="s">
        <v>225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5">
      <c r="A19" s="164">
        <v>11</v>
      </c>
      <c r="B19" s="165" t="s">
        <v>400</v>
      </c>
      <c r="C19" s="171" t="s">
        <v>401</v>
      </c>
      <c r="D19" s="166" t="s">
        <v>277</v>
      </c>
      <c r="E19" s="167">
        <v>8.0000000000000002E-3</v>
      </c>
      <c r="F19" s="168">
        <v>0</v>
      </c>
      <c r="G19" s="169">
        <f t="shared" si="0"/>
        <v>0</v>
      </c>
      <c r="H19" s="148">
        <v>0</v>
      </c>
      <c r="I19" s="147">
        <f t="shared" si="1"/>
        <v>0</v>
      </c>
      <c r="J19" s="148">
        <v>7880</v>
      </c>
      <c r="K19" s="147">
        <f t="shared" si="2"/>
        <v>63.04</v>
      </c>
      <c r="L19" s="147">
        <v>21</v>
      </c>
      <c r="M19" s="147">
        <f t="shared" si="3"/>
        <v>0</v>
      </c>
      <c r="N19" s="146">
        <v>0</v>
      </c>
      <c r="O19" s="146">
        <f t="shared" si="4"/>
        <v>0</v>
      </c>
      <c r="P19" s="146">
        <v>0</v>
      </c>
      <c r="Q19" s="146">
        <f t="shared" si="5"/>
        <v>0</v>
      </c>
      <c r="R19" s="147"/>
      <c r="S19" s="147" t="s">
        <v>178</v>
      </c>
      <c r="T19" s="147" t="s">
        <v>179</v>
      </c>
      <c r="U19" s="147">
        <v>21.428999999999998</v>
      </c>
      <c r="V19" s="147">
        <f t="shared" si="6"/>
        <v>0.17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225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64">
        <v>12</v>
      </c>
      <c r="B20" s="165" t="s">
        <v>402</v>
      </c>
      <c r="C20" s="171" t="s">
        <v>403</v>
      </c>
      <c r="D20" s="166" t="s">
        <v>223</v>
      </c>
      <c r="E20" s="167">
        <v>35.284999999999997</v>
      </c>
      <c r="F20" s="168">
        <v>0</v>
      </c>
      <c r="G20" s="169">
        <f t="shared" si="0"/>
        <v>0</v>
      </c>
      <c r="H20" s="148">
        <v>0</v>
      </c>
      <c r="I20" s="147">
        <f t="shared" si="1"/>
        <v>0</v>
      </c>
      <c r="J20" s="148">
        <v>5</v>
      </c>
      <c r="K20" s="147">
        <f t="shared" si="2"/>
        <v>176.43</v>
      </c>
      <c r="L20" s="147">
        <v>21</v>
      </c>
      <c r="M20" s="147">
        <f t="shared" si="3"/>
        <v>0</v>
      </c>
      <c r="N20" s="146">
        <v>0</v>
      </c>
      <c r="O20" s="146">
        <f t="shared" si="4"/>
        <v>0</v>
      </c>
      <c r="P20" s="146">
        <v>0</v>
      </c>
      <c r="Q20" s="146">
        <f t="shared" si="5"/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 t="shared" si="6"/>
        <v>0.39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225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ht="20.399999999999999" outlineLevel="1" x14ac:dyDescent="0.25">
      <c r="A21" s="164">
        <v>13</v>
      </c>
      <c r="B21" s="165" t="s">
        <v>242</v>
      </c>
      <c r="C21" s="171" t="s">
        <v>243</v>
      </c>
      <c r="D21" s="166" t="s">
        <v>235</v>
      </c>
      <c r="E21" s="167">
        <v>20.97</v>
      </c>
      <c r="F21" s="168">
        <v>0</v>
      </c>
      <c r="G21" s="169">
        <f t="shared" si="0"/>
        <v>0</v>
      </c>
      <c r="H21" s="148">
        <v>0</v>
      </c>
      <c r="I21" s="147">
        <f t="shared" si="1"/>
        <v>0</v>
      </c>
      <c r="J21" s="148">
        <v>595</v>
      </c>
      <c r="K21" s="147">
        <f t="shared" si="2"/>
        <v>12477.15</v>
      </c>
      <c r="L21" s="147">
        <v>21</v>
      </c>
      <c r="M21" s="147">
        <f t="shared" si="3"/>
        <v>0</v>
      </c>
      <c r="N21" s="146">
        <v>0</v>
      </c>
      <c r="O21" s="146">
        <f t="shared" si="4"/>
        <v>0</v>
      </c>
      <c r="P21" s="146">
        <v>0</v>
      </c>
      <c r="Q21" s="146">
        <f t="shared" si="5"/>
        <v>0</v>
      </c>
      <c r="R21" s="147"/>
      <c r="S21" s="147" t="s">
        <v>178</v>
      </c>
      <c r="T21" s="147" t="s">
        <v>179</v>
      </c>
      <c r="U21" s="147">
        <v>0</v>
      </c>
      <c r="V21" s="147">
        <f t="shared" si="6"/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225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64">
        <v>14</v>
      </c>
      <c r="B22" s="165" t="s">
        <v>244</v>
      </c>
      <c r="C22" s="171" t="s">
        <v>245</v>
      </c>
      <c r="D22" s="166" t="s">
        <v>223</v>
      </c>
      <c r="E22" s="167">
        <v>16.25</v>
      </c>
      <c r="F22" s="168">
        <v>0</v>
      </c>
      <c r="G22" s="169">
        <f t="shared" si="0"/>
        <v>0</v>
      </c>
      <c r="H22" s="148">
        <v>0</v>
      </c>
      <c r="I22" s="147">
        <f t="shared" si="1"/>
        <v>0</v>
      </c>
      <c r="J22" s="148">
        <v>7.3</v>
      </c>
      <c r="K22" s="147">
        <f t="shared" si="2"/>
        <v>118.63</v>
      </c>
      <c r="L22" s="147">
        <v>21</v>
      </c>
      <c r="M22" s="147">
        <f t="shared" si="3"/>
        <v>0</v>
      </c>
      <c r="N22" s="146">
        <v>0</v>
      </c>
      <c r="O22" s="146">
        <f t="shared" si="4"/>
        <v>0</v>
      </c>
      <c r="P22" s="146">
        <v>0</v>
      </c>
      <c r="Q22" s="146">
        <f t="shared" si="5"/>
        <v>0</v>
      </c>
      <c r="R22" s="147"/>
      <c r="S22" s="147" t="s">
        <v>178</v>
      </c>
      <c r="T22" s="147" t="s">
        <v>179</v>
      </c>
      <c r="U22" s="147">
        <v>5.0000000000000001E-3</v>
      </c>
      <c r="V22" s="147">
        <f t="shared" si="6"/>
        <v>0.08</v>
      </c>
      <c r="W22" s="147"/>
      <c r="X22" s="147" t="s">
        <v>224</v>
      </c>
      <c r="Y22" s="147" t="s">
        <v>181</v>
      </c>
      <c r="Z22" s="137"/>
      <c r="AA22" s="137"/>
      <c r="AB22" s="137"/>
      <c r="AC22" s="137"/>
      <c r="AD22" s="137"/>
      <c r="AE22" s="137"/>
      <c r="AF22" s="137"/>
      <c r="AG22" s="137" t="s">
        <v>225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5">
      <c r="A23" s="164">
        <v>15</v>
      </c>
      <c r="B23" s="165" t="s">
        <v>404</v>
      </c>
      <c r="C23" s="171" t="s">
        <v>435</v>
      </c>
      <c r="D23" s="166" t="s">
        <v>406</v>
      </c>
      <c r="E23" s="167">
        <v>0.9</v>
      </c>
      <c r="F23" s="168">
        <v>0</v>
      </c>
      <c r="G23" s="169">
        <f t="shared" si="0"/>
        <v>0</v>
      </c>
      <c r="H23" s="148">
        <v>30</v>
      </c>
      <c r="I23" s="147">
        <f t="shared" si="1"/>
        <v>27</v>
      </c>
      <c r="J23" s="148">
        <v>0</v>
      </c>
      <c r="K23" s="147">
        <f t="shared" si="2"/>
        <v>0</v>
      </c>
      <c r="L23" s="147">
        <v>21</v>
      </c>
      <c r="M23" s="147">
        <f t="shared" si="3"/>
        <v>0</v>
      </c>
      <c r="N23" s="146">
        <v>0</v>
      </c>
      <c r="O23" s="146">
        <f t="shared" si="4"/>
        <v>0</v>
      </c>
      <c r="P23" s="146">
        <v>0</v>
      </c>
      <c r="Q23" s="146">
        <f t="shared" si="5"/>
        <v>0</v>
      </c>
      <c r="R23" s="147" t="s">
        <v>272</v>
      </c>
      <c r="S23" s="147" t="s">
        <v>178</v>
      </c>
      <c r="T23" s="147" t="s">
        <v>179</v>
      </c>
      <c r="U23" s="147">
        <v>0</v>
      </c>
      <c r="V23" s="147">
        <f t="shared" si="6"/>
        <v>0</v>
      </c>
      <c r="W23" s="147"/>
      <c r="X23" s="147" t="s">
        <v>248</v>
      </c>
      <c r="Y23" s="147" t="s">
        <v>181</v>
      </c>
      <c r="Z23" s="137"/>
      <c r="AA23" s="137"/>
      <c r="AB23" s="137"/>
      <c r="AC23" s="137"/>
      <c r="AD23" s="137"/>
      <c r="AE23" s="137"/>
      <c r="AF23" s="137"/>
      <c r="AG23" s="137" t="s">
        <v>249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 x14ac:dyDescent="0.25">
      <c r="A24" s="164">
        <v>16</v>
      </c>
      <c r="B24" s="165" t="s">
        <v>407</v>
      </c>
      <c r="C24" s="171" t="s">
        <v>408</v>
      </c>
      <c r="D24" s="166" t="s">
        <v>409</v>
      </c>
      <c r="E24" s="167">
        <v>0.7</v>
      </c>
      <c r="F24" s="168">
        <v>0</v>
      </c>
      <c r="G24" s="169">
        <f t="shared" si="0"/>
        <v>0</v>
      </c>
      <c r="H24" s="148">
        <v>235.5</v>
      </c>
      <c r="I24" s="147">
        <f t="shared" si="1"/>
        <v>164.85</v>
      </c>
      <c r="J24" s="148">
        <v>0</v>
      </c>
      <c r="K24" s="147">
        <f t="shared" si="2"/>
        <v>0</v>
      </c>
      <c r="L24" s="147">
        <v>21</v>
      </c>
      <c r="M24" s="147">
        <f t="shared" si="3"/>
        <v>0</v>
      </c>
      <c r="N24" s="146">
        <v>0</v>
      </c>
      <c r="O24" s="146">
        <f t="shared" si="4"/>
        <v>0</v>
      </c>
      <c r="P24" s="146">
        <v>0</v>
      </c>
      <c r="Q24" s="146">
        <f t="shared" si="5"/>
        <v>0</v>
      </c>
      <c r="R24" s="147" t="s">
        <v>272</v>
      </c>
      <c r="S24" s="147" t="s">
        <v>178</v>
      </c>
      <c r="T24" s="147" t="s">
        <v>179</v>
      </c>
      <c r="U24" s="147">
        <v>0</v>
      </c>
      <c r="V24" s="147">
        <f t="shared" si="6"/>
        <v>0</v>
      </c>
      <c r="W24" s="147"/>
      <c r="X24" s="147" t="s">
        <v>248</v>
      </c>
      <c r="Y24" s="147" t="s">
        <v>181</v>
      </c>
      <c r="Z24" s="137"/>
      <c r="AA24" s="137"/>
      <c r="AB24" s="137"/>
      <c r="AC24" s="137"/>
      <c r="AD24" s="137"/>
      <c r="AE24" s="137"/>
      <c r="AF24" s="137"/>
      <c r="AG24" s="137" t="s">
        <v>249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ht="20.399999999999999" outlineLevel="1" x14ac:dyDescent="0.25">
      <c r="A25" s="164">
        <v>17</v>
      </c>
      <c r="B25" s="165" t="s">
        <v>287</v>
      </c>
      <c r="C25" s="171" t="s">
        <v>288</v>
      </c>
      <c r="D25" s="166" t="s">
        <v>235</v>
      </c>
      <c r="E25" s="167">
        <v>5.3</v>
      </c>
      <c r="F25" s="168">
        <v>0</v>
      </c>
      <c r="G25" s="169">
        <f t="shared" si="0"/>
        <v>0</v>
      </c>
      <c r="H25" s="148">
        <v>0</v>
      </c>
      <c r="I25" s="147">
        <f t="shared" si="1"/>
        <v>0</v>
      </c>
      <c r="J25" s="148">
        <v>477</v>
      </c>
      <c r="K25" s="147">
        <f t="shared" si="2"/>
        <v>2528.1</v>
      </c>
      <c r="L25" s="147">
        <v>21</v>
      </c>
      <c r="M25" s="147">
        <f t="shared" si="3"/>
        <v>0</v>
      </c>
      <c r="N25" s="146">
        <v>0</v>
      </c>
      <c r="O25" s="146">
        <f t="shared" si="4"/>
        <v>0</v>
      </c>
      <c r="P25" s="146">
        <v>0</v>
      </c>
      <c r="Q25" s="146">
        <f t="shared" si="5"/>
        <v>0</v>
      </c>
      <c r="R25" s="147"/>
      <c r="S25" s="147" t="s">
        <v>178</v>
      </c>
      <c r="T25" s="147" t="s">
        <v>179</v>
      </c>
      <c r="U25" s="147">
        <v>1.32</v>
      </c>
      <c r="V25" s="147">
        <f t="shared" si="6"/>
        <v>7</v>
      </c>
      <c r="W25" s="147"/>
      <c r="X25" s="147" t="s">
        <v>224</v>
      </c>
      <c r="Y25" s="147" t="s">
        <v>181</v>
      </c>
      <c r="Z25" s="137"/>
      <c r="AA25" s="137"/>
      <c r="AB25" s="137"/>
      <c r="AC25" s="137"/>
      <c r="AD25" s="137"/>
      <c r="AE25" s="137"/>
      <c r="AF25" s="137"/>
      <c r="AG25" s="137" t="s">
        <v>225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64">
        <v>18</v>
      </c>
      <c r="B26" s="165" t="s">
        <v>289</v>
      </c>
      <c r="C26" s="171" t="s">
        <v>290</v>
      </c>
      <c r="D26" s="166" t="s">
        <v>223</v>
      </c>
      <c r="E26" s="167">
        <v>5.3</v>
      </c>
      <c r="F26" s="168">
        <v>0</v>
      </c>
      <c r="G26" s="169">
        <f t="shared" si="0"/>
        <v>0</v>
      </c>
      <c r="H26" s="148">
        <v>0</v>
      </c>
      <c r="I26" s="147">
        <f t="shared" si="1"/>
        <v>0</v>
      </c>
      <c r="J26" s="148">
        <v>51.3</v>
      </c>
      <c r="K26" s="147">
        <f t="shared" si="2"/>
        <v>271.89</v>
      </c>
      <c r="L26" s="147">
        <v>21</v>
      </c>
      <c r="M26" s="147">
        <f t="shared" si="3"/>
        <v>0</v>
      </c>
      <c r="N26" s="146">
        <v>0</v>
      </c>
      <c r="O26" s="146">
        <f t="shared" si="4"/>
        <v>0</v>
      </c>
      <c r="P26" s="146">
        <v>0</v>
      </c>
      <c r="Q26" s="146">
        <f t="shared" si="5"/>
        <v>0</v>
      </c>
      <c r="R26" s="147"/>
      <c r="S26" s="147" t="s">
        <v>178</v>
      </c>
      <c r="T26" s="147" t="s">
        <v>179</v>
      </c>
      <c r="U26" s="147">
        <v>0.14199999999999999</v>
      </c>
      <c r="V26" s="147">
        <f t="shared" si="6"/>
        <v>0.75</v>
      </c>
      <c r="W26" s="147"/>
      <c r="X26" s="147" t="s">
        <v>224</v>
      </c>
      <c r="Y26" s="147" t="s">
        <v>181</v>
      </c>
      <c r="Z26" s="137"/>
      <c r="AA26" s="137"/>
      <c r="AB26" s="137"/>
      <c r="AC26" s="137"/>
      <c r="AD26" s="137"/>
      <c r="AE26" s="137"/>
      <c r="AF26" s="137"/>
      <c r="AG26" s="137" t="s">
        <v>225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5">
      <c r="A27" s="164">
        <v>19</v>
      </c>
      <c r="B27" s="165" t="s">
        <v>410</v>
      </c>
      <c r="C27" s="171" t="s">
        <v>411</v>
      </c>
      <c r="D27" s="166" t="s">
        <v>223</v>
      </c>
      <c r="E27" s="167">
        <v>35.284999999999997</v>
      </c>
      <c r="F27" s="168">
        <v>0</v>
      </c>
      <c r="G27" s="169">
        <f t="shared" si="0"/>
        <v>0</v>
      </c>
      <c r="H27" s="148">
        <v>2.72</v>
      </c>
      <c r="I27" s="147">
        <f t="shared" si="1"/>
        <v>95.98</v>
      </c>
      <c r="J27" s="148">
        <v>20.28</v>
      </c>
      <c r="K27" s="147">
        <f t="shared" si="2"/>
        <v>715.58</v>
      </c>
      <c r="L27" s="147">
        <v>21</v>
      </c>
      <c r="M27" s="147">
        <f t="shared" si="3"/>
        <v>0</v>
      </c>
      <c r="N27" s="146">
        <v>0</v>
      </c>
      <c r="O27" s="146">
        <f t="shared" si="4"/>
        <v>0</v>
      </c>
      <c r="P27" s="146">
        <v>0</v>
      </c>
      <c r="Q27" s="146">
        <f t="shared" si="5"/>
        <v>0</v>
      </c>
      <c r="R27" s="147"/>
      <c r="S27" s="147" t="s">
        <v>178</v>
      </c>
      <c r="T27" s="147" t="s">
        <v>179</v>
      </c>
      <c r="U27" s="147">
        <v>0.05</v>
      </c>
      <c r="V27" s="147">
        <f t="shared" si="6"/>
        <v>1.76</v>
      </c>
      <c r="W27" s="147"/>
      <c r="X27" s="147" t="s">
        <v>224</v>
      </c>
      <c r="Y27" s="147" t="s">
        <v>181</v>
      </c>
      <c r="Z27" s="137"/>
      <c r="AA27" s="137"/>
      <c r="AB27" s="137"/>
      <c r="AC27" s="137"/>
      <c r="AD27" s="137"/>
      <c r="AE27" s="137"/>
      <c r="AF27" s="137"/>
      <c r="AG27" s="137" t="s">
        <v>225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5">
      <c r="A28" s="158">
        <v>20</v>
      </c>
      <c r="B28" s="159" t="s">
        <v>412</v>
      </c>
      <c r="C28" s="172" t="s">
        <v>413</v>
      </c>
      <c r="D28" s="160" t="s">
        <v>277</v>
      </c>
      <c r="E28" s="161">
        <v>41.063229999999997</v>
      </c>
      <c r="F28" s="162">
        <v>0</v>
      </c>
      <c r="G28" s="163">
        <f t="shared" si="0"/>
        <v>0</v>
      </c>
      <c r="H28" s="148">
        <v>0</v>
      </c>
      <c r="I28" s="147">
        <f t="shared" si="1"/>
        <v>0</v>
      </c>
      <c r="J28" s="148">
        <v>980</v>
      </c>
      <c r="K28" s="147">
        <f t="shared" si="2"/>
        <v>40241.97</v>
      </c>
      <c r="L28" s="147">
        <v>21</v>
      </c>
      <c r="M28" s="147">
        <f t="shared" si="3"/>
        <v>0</v>
      </c>
      <c r="N28" s="146">
        <v>0</v>
      </c>
      <c r="O28" s="146">
        <f t="shared" si="4"/>
        <v>0</v>
      </c>
      <c r="P28" s="146">
        <v>0</v>
      </c>
      <c r="Q28" s="146">
        <f t="shared" si="5"/>
        <v>0</v>
      </c>
      <c r="R28" s="147"/>
      <c r="S28" s="147" t="s">
        <v>178</v>
      </c>
      <c r="T28" s="147" t="s">
        <v>179</v>
      </c>
      <c r="U28" s="147">
        <v>1.925</v>
      </c>
      <c r="V28" s="147">
        <f t="shared" si="6"/>
        <v>79.05</v>
      </c>
      <c r="W28" s="147"/>
      <c r="X28" s="147" t="s">
        <v>224</v>
      </c>
      <c r="Y28" s="147" t="s">
        <v>181</v>
      </c>
      <c r="Z28" s="137"/>
      <c r="AA28" s="137"/>
      <c r="AB28" s="137"/>
      <c r="AC28" s="137"/>
      <c r="AD28" s="137"/>
      <c r="AE28" s="137"/>
      <c r="AF28" s="137"/>
      <c r="AG28" s="137" t="s">
        <v>225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2" x14ac:dyDescent="0.25">
      <c r="A29" s="144"/>
      <c r="B29" s="145"/>
      <c r="C29" s="178" t="s">
        <v>560</v>
      </c>
      <c r="D29" s="176"/>
      <c r="E29" s="177"/>
      <c r="F29" s="147"/>
      <c r="G29" s="147"/>
      <c r="H29" s="147"/>
      <c r="I29" s="147"/>
      <c r="J29" s="147"/>
      <c r="K29" s="147"/>
      <c r="L29" s="147"/>
      <c r="M29" s="147"/>
      <c r="N29" s="146"/>
      <c r="O29" s="146"/>
      <c r="P29" s="146"/>
      <c r="Q29" s="146"/>
      <c r="R29" s="147"/>
      <c r="S29" s="147"/>
      <c r="T29" s="147"/>
      <c r="U29" s="147"/>
      <c r="V29" s="147"/>
      <c r="W29" s="147"/>
      <c r="X29" s="147"/>
      <c r="Y29" s="147"/>
      <c r="Z29" s="137"/>
      <c r="AA29" s="137"/>
      <c r="AB29" s="137"/>
      <c r="AC29" s="137"/>
      <c r="AD29" s="137"/>
      <c r="AE29" s="137"/>
      <c r="AF29" s="137"/>
      <c r="AG29" s="137" t="s">
        <v>251</v>
      </c>
      <c r="AH29" s="137">
        <v>0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3" x14ac:dyDescent="0.25">
      <c r="A30" s="144"/>
      <c r="B30" s="145"/>
      <c r="C30" s="178" t="s">
        <v>561</v>
      </c>
      <c r="D30" s="176"/>
      <c r="E30" s="177"/>
      <c r="F30" s="147"/>
      <c r="G30" s="147"/>
      <c r="H30" s="147"/>
      <c r="I30" s="147"/>
      <c r="J30" s="147"/>
      <c r="K30" s="147"/>
      <c r="L30" s="147"/>
      <c r="M30" s="147"/>
      <c r="N30" s="146"/>
      <c r="O30" s="146"/>
      <c r="P30" s="146"/>
      <c r="Q30" s="146"/>
      <c r="R30" s="147"/>
      <c r="S30" s="147"/>
      <c r="T30" s="147"/>
      <c r="U30" s="147"/>
      <c r="V30" s="147"/>
      <c r="W30" s="147"/>
      <c r="X30" s="147"/>
      <c r="Y30" s="147"/>
      <c r="Z30" s="137"/>
      <c r="AA30" s="137"/>
      <c r="AB30" s="137"/>
      <c r="AC30" s="137"/>
      <c r="AD30" s="137"/>
      <c r="AE30" s="137"/>
      <c r="AF30" s="137"/>
      <c r="AG30" s="137" t="s">
        <v>251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3" x14ac:dyDescent="0.25">
      <c r="A31" s="144"/>
      <c r="B31" s="145"/>
      <c r="C31" s="178" t="s">
        <v>562</v>
      </c>
      <c r="D31" s="176"/>
      <c r="E31" s="177"/>
      <c r="F31" s="147"/>
      <c r="G31" s="147"/>
      <c r="H31" s="147"/>
      <c r="I31" s="147"/>
      <c r="J31" s="147"/>
      <c r="K31" s="147"/>
      <c r="L31" s="147"/>
      <c r="M31" s="147"/>
      <c r="N31" s="146"/>
      <c r="O31" s="146"/>
      <c r="P31" s="146"/>
      <c r="Q31" s="146"/>
      <c r="R31" s="147"/>
      <c r="S31" s="147"/>
      <c r="T31" s="147"/>
      <c r="U31" s="147"/>
      <c r="V31" s="147"/>
      <c r="W31" s="147"/>
      <c r="X31" s="147"/>
      <c r="Y31" s="147"/>
      <c r="Z31" s="137"/>
      <c r="AA31" s="137"/>
      <c r="AB31" s="137"/>
      <c r="AC31" s="137"/>
      <c r="AD31" s="137"/>
      <c r="AE31" s="137"/>
      <c r="AF31" s="137"/>
      <c r="AG31" s="137" t="s">
        <v>251</v>
      </c>
      <c r="AH31" s="137">
        <v>0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3" x14ac:dyDescent="0.25">
      <c r="A32" s="144"/>
      <c r="B32" s="145"/>
      <c r="C32" s="178" t="s">
        <v>563</v>
      </c>
      <c r="D32" s="176"/>
      <c r="E32" s="177"/>
      <c r="F32" s="147"/>
      <c r="G32" s="147"/>
      <c r="H32" s="147"/>
      <c r="I32" s="147"/>
      <c r="J32" s="147"/>
      <c r="K32" s="147"/>
      <c r="L32" s="147"/>
      <c r="M32" s="147"/>
      <c r="N32" s="146"/>
      <c r="O32" s="146"/>
      <c r="P32" s="146"/>
      <c r="Q32" s="146"/>
      <c r="R32" s="147"/>
      <c r="S32" s="147"/>
      <c r="T32" s="147"/>
      <c r="U32" s="147"/>
      <c r="V32" s="147"/>
      <c r="W32" s="147"/>
      <c r="X32" s="147"/>
      <c r="Y32" s="147"/>
      <c r="Z32" s="137"/>
      <c r="AA32" s="137"/>
      <c r="AB32" s="137"/>
      <c r="AC32" s="137"/>
      <c r="AD32" s="137"/>
      <c r="AE32" s="137"/>
      <c r="AF32" s="137"/>
      <c r="AG32" s="137" t="s">
        <v>251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3" x14ac:dyDescent="0.25">
      <c r="A33" s="144"/>
      <c r="B33" s="145"/>
      <c r="C33" s="178" t="s">
        <v>564</v>
      </c>
      <c r="D33" s="176"/>
      <c r="E33" s="177"/>
      <c r="F33" s="147"/>
      <c r="G33" s="147"/>
      <c r="H33" s="147"/>
      <c r="I33" s="147"/>
      <c r="J33" s="147"/>
      <c r="K33" s="147"/>
      <c r="L33" s="147"/>
      <c r="M33" s="147"/>
      <c r="N33" s="146"/>
      <c r="O33" s="146"/>
      <c r="P33" s="146"/>
      <c r="Q33" s="146"/>
      <c r="R33" s="147"/>
      <c r="S33" s="147"/>
      <c r="T33" s="147"/>
      <c r="U33" s="147"/>
      <c r="V33" s="147"/>
      <c r="W33" s="147"/>
      <c r="X33" s="147"/>
      <c r="Y33" s="147"/>
      <c r="Z33" s="137"/>
      <c r="AA33" s="137"/>
      <c r="AB33" s="137"/>
      <c r="AC33" s="137"/>
      <c r="AD33" s="137"/>
      <c r="AE33" s="137"/>
      <c r="AF33" s="137"/>
      <c r="AG33" s="137" t="s">
        <v>251</v>
      </c>
      <c r="AH33" s="137">
        <v>0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3" x14ac:dyDescent="0.25">
      <c r="A34" s="144"/>
      <c r="B34" s="145"/>
      <c r="C34" s="178" t="s">
        <v>565</v>
      </c>
      <c r="D34" s="176"/>
      <c r="E34" s="177"/>
      <c r="F34" s="147"/>
      <c r="G34" s="147"/>
      <c r="H34" s="147"/>
      <c r="I34" s="147"/>
      <c r="J34" s="147"/>
      <c r="K34" s="147"/>
      <c r="L34" s="147"/>
      <c r="M34" s="147"/>
      <c r="N34" s="146"/>
      <c r="O34" s="146"/>
      <c r="P34" s="146"/>
      <c r="Q34" s="146"/>
      <c r="R34" s="147"/>
      <c r="S34" s="147"/>
      <c r="T34" s="147"/>
      <c r="U34" s="147"/>
      <c r="V34" s="147"/>
      <c r="W34" s="147"/>
      <c r="X34" s="147"/>
      <c r="Y34" s="147"/>
      <c r="Z34" s="137"/>
      <c r="AA34" s="137"/>
      <c r="AB34" s="137"/>
      <c r="AC34" s="137"/>
      <c r="AD34" s="137"/>
      <c r="AE34" s="137"/>
      <c r="AF34" s="137"/>
      <c r="AG34" s="137" t="s">
        <v>251</v>
      </c>
      <c r="AH34" s="137">
        <v>0</v>
      </c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3" x14ac:dyDescent="0.25">
      <c r="A35" s="144"/>
      <c r="B35" s="145"/>
      <c r="C35" s="178" t="s">
        <v>566</v>
      </c>
      <c r="D35" s="176"/>
      <c r="E35" s="177"/>
      <c r="F35" s="147"/>
      <c r="G35" s="147"/>
      <c r="H35" s="147"/>
      <c r="I35" s="147"/>
      <c r="J35" s="147"/>
      <c r="K35" s="147"/>
      <c r="L35" s="147"/>
      <c r="M35" s="147"/>
      <c r="N35" s="146"/>
      <c r="O35" s="146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37"/>
      <c r="AA35" s="137"/>
      <c r="AB35" s="137"/>
      <c r="AC35" s="137"/>
      <c r="AD35" s="137"/>
      <c r="AE35" s="137"/>
      <c r="AF35" s="137"/>
      <c r="AG35" s="137" t="s">
        <v>251</v>
      </c>
      <c r="AH35" s="137">
        <v>0</v>
      </c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3" x14ac:dyDescent="0.25">
      <c r="A36" s="144"/>
      <c r="B36" s="145"/>
      <c r="C36" s="178" t="s">
        <v>567</v>
      </c>
      <c r="D36" s="176"/>
      <c r="E36" s="177"/>
      <c r="F36" s="147"/>
      <c r="G36" s="147"/>
      <c r="H36" s="147"/>
      <c r="I36" s="147"/>
      <c r="J36" s="147"/>
      <c r="K36" s="147"/>
      <c r="L36" s="147"/>
      <c r="M36" s="147"/>
      <c r="N36" s="146"/>
      <c r="O36" s="146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37"/>
      <c r="AA36" s="137"/>
      <c r="AB36" s="137"/>
      <c r="AC36" s="137"/>
      <c r="AD36" s="137"/>
      <c r="AE36" s="137"/>
      <c r="AF36" s="137"/>
      <c r="AG36" s="137" t="s">
        <v>251</v>
      </c>
      <c r="AH36" s="137">
        <v>0</v>
      </c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3" x14ac:dyDescent="0.25">
      <c r="A37" s="144"/>
      <c r="B37" s="145"/>
      <c r="C37" s="178" t="s">
        <v>568</v>
      </c>
      <c r="D37" s="176"/>
      <c r="E37" s="177">
        <v>41.06</v>
      </c>
      <c r="F37" s="147"/>
      <c r="G37" s="147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7"/>
      <c r="S37" s="147"/>
      <c r="T37" s="147"/>
      <c r="U37" s="147"/>
      <c r="V37" s="147"/>
      <c r="W37" s="147"/>
      <c r="X37" s="147"/>
      <c r="Y37" s="147"/>
      <c r="Z37" s="137"/>
      <c r="AA37" s="137"/>
      <c r="AB37" s="137"/>
      <c r="AC37" s="137"/>
      <c r="AD37" s="137"/>
      <c r="AE37" s="137"/>
      <c r="AF37" s="137"/>
      <c r="AG37" s="137" t="s">
        <v>251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5">
      <c r="A38" s="151" t="s">
        <v>173</v>
      </c>
      <c r="B38" s="152" t="s">
        <v>112</v>
      </c>
      <c r="C38" s="170" t="s">
        <v>113</v>
      </c>
      <c r="D38" s="153"/>
      <c r="E38" s="154"/>
      <c r="F38" s="155"/>
      <c r="G38" s="156">
        <f>SUMIF(AG39:AG53,"&lt;&gt;NOR",G39:G53)</f>
        <v>0</v>
      </c>
      <c r="H38" s="150"/>
      <c r="I38" s="150">
        <f>SUM(I39:I53)</f>
        <v>41488.240000000005</v>
      </c>
      <c r="J38" s="150"/>
      <c r="K38" s="150">
        <f>SUM(K39:K53)</f>
        <v>37394.53</v>
      </c>
      <c r="L38" s="150"/>
      <c r="M38" s="150">
        <f>SUM(M39:M53)</f>
        <v>0</v>
      </c>
      <c r="N38" s="149"/>
      <c r="O38" s="149">
        <f>SUM(O39:O53)</f>
        <v>0</v>
      </c>
      <c r="P38" s="149"/>
      <c r="Q38" s="149">
        <f>SUM(Q39:Q53)</f>
        <v>0</v>
      </c>
      <c r="R38" s="150"/>
      <c r="S38" s="150"/>
      <c r="T38" s="150"/>
      <c r="U38" s="150"/>
      <c r="V38" s="150">
        <f>SUM(V39:V53)</f>
        <v>89.43</v>
      </c>
      <c r="W38" s="150"/>
      <c r="X38" s="150"/>
      <c r="Y38" s="150"/>
      <c r="AG38" t="s">
        <v>174</v>
      </c>
    </row>
    <row r="39" spans="1:60" outlineLevel="1" x14ac:dyDescent="0.25">
      <c r="A39" s="164">
        <v>21</v>
      </c>
      <c r="B39" s="165" t="s">
        <v>569</v>
      </c>
      <c r="C39" s="171" t="s">
        <v>570</v>
      </c>
      <c r="D39" s="166" t="s">
        <v>235</v>
      </c>
      <c r="E39" s="167">
        <v>11.4</v>
      </c>
      <c r="F39" s="168">
        <v>0</v>
      </c>
      <c r="G39" s="169">
        <f>ROUND(E39*F39,2)</f>
        <v>0</v>
      </c>
      <c r="H39" s="148">
        <v>2569.04</v>
      </c>
      <c r="I39" s="147">
        <f>ROUND(E39*H39,2)</f>
        <v>29287.06</v>
      </c>
      <c r="J39" s="148">
        <v>295.95999999999998</v>
      </c>
      <c r="K39" s="147">
        <f>ROUND(E39*J39,2)</f>
        <v>3373.94</v>
      </c>
      <c r="L39" s="147">
        <v>21</v>
      </c>
      <c r="M39" s="147">
        <f>G39*(1+L39/100)</f>
        <v>0</v>
      </c>
      <c r="N39" s="146">
        <v>0</v>
      </c>
      <c r="O39" s="146">
        <f>ROUND(E39*N39,2)</f>
        <v>0</v>
      </c>
      <c r="P39" s="146">
        <v>0</v>
      </c>
      <c r="Q39" s="146">
        <f>ROUND(E39*P39,2)</f>
        <v>0</v>
      </c>
      <c r="R39" s="147"/>
      <c r="S39" s="147" t="s">
        <v>178</v>
      </c>
      <c r="T39" s="147" t="s">
        <v>179</v>
      </c>
      <c r="U39" s="147">
        <v>0.47699999999999998</v>
      </c>
      <c r="V39" s="147">
        <f>ROUND(E39*U39,2)</f>
        <v>5.44</v>
      </c>
      <c r="W39" s="147"/>
      <c r="X39" s="147" t="s">
        <v>224</v>
      </c>
      <c r="Y39" s="147" t="s">
        <v>181</v>
      </c>
      <c r="Z39" s="137"/>
      <c r="AA39" s="137"/>
      <c r="AB39" s="137"/>
      <c r="AC39" s="137"/>
      <c r="AD39" s="137"/>
      <c r="AE39" s="137"/>
      <c r="AF39" s="137"/>
      <c r="AG39" s="137" t="s">
        <v>225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5">
      <c r="A40" s="164">
        <v>22</v>
      </c>
      <c r="B40" s="165" t="s">
        <v>571</v>
      </c>
      <c r="C40" s="171" t="s">
        <v>572</v>
      </c>
      <c r="D40" s="166" t="s">
        <v>223</v>
      </c>
      <c r="E40" s="167">
        <v>57</v>
      </c>
      <c r="F40" s="168">
        <v>0</v>
      </c>
      <c r="G40" s="169">
        <f>ROUND(E40*F40,2)</f>
        <v>0</v>
      </c>
      <c r="H40" s="148">
        <v>149.86000000000001</v>
      </c>
      <c r="I40" s="147">
        <f>ROUND(E40*H40,2)</f>
        <v>8542.02</v>
      </c>
      <c r="J40" s="148">
        <v>424.14</v>
      </c>
      <c r="K40" s="147">
        <f>ROUND(E40*J40,2)</f>
        <v>24175.98</v>
      </c>
      <c r="L40" s="147">
        <v>21</v>
      </c>
      <c r="M40" s="147">
        <f>G40*(1+L40/100)</f>
        <v>0</v>
      </c>
      <c r="N40" s="146">
        <v>0</v>
      </c>
      <c r="O40" s="146">
        <f>ROUND(E40*N40,2)</f>
        <v>0</v>
      </c>
      <c r="P40" s="146">
        <v>0</v>
      </c>
      <c r="Q40" s="146">
        <f>ROUND(E40*P40,2)</f>
        <v>0</v>
      </c>
      <c r="R40" s="147"/>
      <c r="S40" s="147" t="s">
        <v>178</v>
      </c>
      <c r="T40" s="147" t="s">
        <v>179</v>
      </c>
      <c r="U40" s="147">
        <v>1.05</v>
      </c>
      <c r="V40" s="147">
        <f>ROUND(E40*U40,2)</f>
        <v>59.85</v>
      </c>
      <c r="W40" s="147"/>
      <c r="X40" s="147" t="s">
        <v>224</v>
      </c>
      <c r="Y40" s="147" t="s">
        <v>181</v>
      </c>
      <c r="Z40" s="137"/>
      <c r="AA40" s="137"/>
      <c r="AB40" s="137"/>
      <c r="AC40" s="137"/>
      <c r="AD40" s="137"/>
      <c r="AE40" s="137"/>
      <c r="AF40" s="137"/>
      <c r="AG40" s="137" t="s">
        <v>225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5">
      <c r="A41" s="164">
        <v>23</v>
      </c>
      <c r="B41" s="165" t="s">
        <v>573</v>
      </c>
      <c r="C41" s="171" t="s">
        <v>574</v>
      </c>
      <c r="D41" s="166" t="s">
        <v>223</v>
      </c>
      <c r="E41" s="167">
        <v>57</v>
      </c>
      <c r="F41" s="168">
        <v>0</v>
      </c>
      <c r="G41" s="169">
        <f>ROUND(E41*F41,2)</f>
        <v>0</v>
      </c>
      <c r="H41" s="148">
        <v>0</v>
      </c>
      <c r="I41" s="147">
        <f>ROUND(E41*H41,2)</f>
        <v>0</v>
      </c>
      <c r="J41" s="148">
        <v>127</v>
      </c>
      <c r="K41" s="147">
        <f>ROUND(E41*J41,2)</f>
        <v>7239</v>
      </c>
      <c r="L41" s="147">
        <v>21</v>
      </c>
      <c r="M41" s="147">
        <f>G41*(1+L41/100)</f>
        <v>0</v>
      </c>
      <c r="N41" s="146">
        <v>0</v>
      </c>
      <c r="O41" s="146">
        <f>ROUND(E41*N41,2)</f>
        <v>0</v>
      </c>
      <c r="P41" s="146">
        <v>0</v>
      </c>
      <c r="Q41" s="146">
        <f>ROUND(E41*P41,2)</f>
        <v>0</v>
      </c>
      <c r="R41" s="147"/>
      <c r="S41" s="147" t="s">
        <v>178</v>
      </c>
      <c r="T41" s="147" t="s">
        <v>179</v>
      </c>
      <c r="U41" s="147">
        <v>0.32</v>
      </c>
      <c r="V41" s="147">
        <f>ROUND(E41*U41,2)</f>
        <v>18.239999999999998</v>
      </c>
      <c r="W41" s="147"/>
      <c r="X41" s="147" t="s">
        <v>224</v>
      </c>
      <c r="Y41" s="147" t="s">
        <v>181</v>
      </c>
      <c r="Z41" s="137"/>
      <c r="AA41" s="137"/>
      <c r="AB41" s="137"/>
      <c r="AC41" s="137"/>
      <c r="AD41" s="137"/>
      <c r="AE41" s="137"/>
      <c r="AF41" s="137"/>
      <c r="AG41" s="137" t="s">
        <v>225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5">
      <c r="A42" s="158">
        <v>24</v>
      </c>
      <c r="B42" s="159" t="s">
        <v>575</v>
      </c>
      <c r="C42" s="172" t="s">
        <v>576</v>
      </c>
      <c r="D42" s="160" t="s">
        <v>235</v>
      </c>
      <c r="E42" s="161">
        <v>0.6</v>
      </c>
      <c r="F42" s="162">
        <v>0</v>
      </c>
      <c r="G42" s="163">
        <f>ROUND(E42*F42,2)</f>
        <v>0</v>
      </c>
      <c r="H42" s="148">
        <v>2569.04</v>
      </c>
      <c r="I42" s="147">
        <f>ROUND(E42*H42,2)</f>
        <v>1541.42</v>
      </c>
      <c r="J42" s="148">
        <v>295.95999999999998</v>
      </c>
      <c r="K42" s="147">
        <f>ROUND(E42*J42,2)</f>
        <v>177.58</v>
      </c>
      <c r="L42" s="147">
        <v>21</v>
      </c>
      <c r="M42" s="147">
        <f>G42*(1+L42/100)</f>
        <v>0</v>
      </c>
      <c r="N42" s="146">
        <v>0</v>
      </c>
      <c r="O42" s="146">
        <f>ROUND(E42*N42,2)</f>
        <v>0</v>
      </c>
      <c r="P42" s="146">
        <v>0</v>
      </c>
      <c r="Q42" s="146">
        <f>ROUND(E42*P42,2)</f>
        <v>0</v>
      </c>
      <c r="R42" s="147"/>
      <c r="S42" s="147" t="s">
        <v>178</v>
      </c>
      <c r="T42" s="147" t="s">
        <v>179</v>
      </c>
      <c r="U42" s="147">
        <v>0.47699999999999998</v>
      </c>
      <c r="V42" s="147">
        <f>ROUND(E42*U42,2)</f>
        <v>0.28999999999999998</v>
      </c>
      <c r="W42" s="147"/>
      <c r="X42" s="147" t="s">
        <v>224</v>
      </c>
      <c r="Y42" s="147" t="s">
        <v>181</v>
      </c>
      <c r="Z42" s="137"/>
      <c r="AA42" s="137"/>
      <c r="AB42" s="137"/>
      <c r="AC42" s="137"/>
      <c r="AD42" s="137"/>
      <c r="AE42" s="137"/>
      <c r="AF42" s="137"/>
      <c r="AG42" s="137" t="s">
        <v>225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2" x14ac:dyDescent="0.25">
      <c r="A43" s="144"/>
      <c r="B43" s="145"/>
      <c r="C43" s="178" t="s">
        <v>577</v>
      </c>
      <c r="D43" s="176"/>
      <c r="E43" s="177"/>
      <c r="F43" s="147"/>
      <c r="G43" s="147"/>
      <c r="H43" s="147"/>
      <c r="I43" s="147"/>
      <c r="J43" s="147"/>
      <c r="K43" s="147"/>
      <c r="L43" s="147"/>
      <c r="M43" s="147"/>
      <c r="N43" s="146"/>
      <c r="O43" s="146"/>
      <c r="P43" s="146"/>
      <c r="Q43" s="146"/>
      <c r="R43" s="147"/>
      <c r="S43" s="147"/>
      <c r="T43" s="147"/>
      <c r="U43" s="147"/>
      <c r="V43" s="147"/>
      <c r="W43" s="147"/>
      <c r="X43" s="147"/>
      <c r="Y43" s="147"/>
      <c r="Z43" s="137"/>
      <c r="AA43" s="137"/>
      <c r="AB43" s="137"/>
      <c r="AC43" s="137"/>
      <c r="AD43" s="137"/>
      <c r="AE43" s="137"/>
      <c r="AF43" s="137"/>
      <c r="AG43" s="137" t="s">
        <v>251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3" x14ac:dyDescent="0.25">
      <c r="A44" s="144"/>
      <c r="B44" s="145"/>
      <c r="C44" s="178" t="s">
        <v>578</v>
      </c>
      <c r="D44" s="176"/>
      <c r="E44" s="177">
        <v>0.6</v>
      </c>
      <c r="F44" s="147"/>
      <c r="G44" s="147"/>
      <c r="H44" s="147"/>
      <c r="I44" s="147"/>
      <c r="J44" s="147"/>
      <c r="K44" s="147"/>
      <c r="L44" s="147"/>
      <c r="M44" s="147"/>
      <c r="N44" s="146"/>
      <c r="O44" s="146"/>
      <c r="P44" s="146"/>
      <c r="Q44" s="146"/>
      <c r="R44" s="147"/>
      <c r="S44" s="147"/>
      <c r="T44" s="147"/>
      <c r="U44" s="147"/>
      <c r="V44" s="147"/>
      <c r="W44" s="147"/>
      <c r="X44" s="147"/>
      <c r="Y44" s="147"/>
      <c r="Z44" s="137"/>
      <c r="AA44" s="137"/>
      <c r="AB44" s="137"/>
      <c r="AC44" s="137"/>
      <c r="AD44" s="137"/>
      <c r="AE44" s="137"/>
      <c r="AF44" s="137"/>
      <c r="AG44" s="137" t="s">
        <v>251</v>
      </c>
      <c r="AH44" s="137">
        <v>0</v>
      </c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5">
      <c r="A45" s="158">
        <v>25</v>
      </c>
      <c r="B45" s="159" t="s">
        <v>579</v>
      </c>
      <c r="C45" s="172" t="s">
        <v>580</v>
      </c>
      <c r="D45" s="160" t="s">
        <v>223</v>
      </c>
      <c r="E45" s="161">
        <v>3.9</v>
      </c>
      <c r="F45" s="162">
        <v>0</v>
      </c>
      <c r="G45" s="163">
        <f>ROUND(E45*F45,2)</f>
        <v>0</v>
      </c>
      <c r="H45" s="148">
        <v>157.97</v>
      </c>
      <c r="I45" s="147">
        <f>ROUND(E45*H45,2)</f>
        <v>616.08000000000004</v>
      </c>
      <c r="J45" s="148">
        <v>416.03</v>
      </c>
      <c r="K45" s="147">
        <f>ROUND(E45*J45,2)</f>
        <v>1622.52</v>
      </c>
      <c r="L45" s="147">
        <v>21</v>
      </c>
      <c r="M45" s="147">
        <f>G45*(1+L45/100)</f>
        <v>0</v>
      </c>
      <c r="N45" s="146">
        <v>0</v>
      </c>
      <c r="O45" s="146">
        <f>ROUND(E45*N45,2)</f>
        <v>0</v>
      </c>
      <c r="P45" s="146">
        <v>0</v>
      </c>
      <c r="Q45" s="146">
        <f>ROUND(E45*P45,2)</f>
        <v>0</v>
      </c>
      <c r="R45" s="147"/>
      <c r="S45" s="147" t="s">
        <v>178</v>
      </c>
      <c r="T45" s="147" t="s">
        <v>179</v>
      </c>
      <c r="U45" s="147">
        <v>1.05</v>
      </c>
      <c r="V45" s="147">
        <f>ROUND(E45*U45,2)</f>
        <v>4.0999999999999996</v>
      </c>
      <c r="W45" s="147"/>
      <c r="X45" s="147" t="s">
        <v>224</v>
      </c>
      <c r="Y45" s="147" t="s">
        <v>181</v>
      </c>
      <c r="Z45" s="137"/>
      <c r="AA45" s="137"/>
      <c r="AB45" s="137"/>
      <c r="AC45" s="137"/>
      <c r="AD45" s="137"/>
      <c r="AE45" s="137"/>
      <c r="AF45" s="137"/>
      <c r="AG45" s="137" t="s">
        <v>225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2" x14ac:dyDescent="0.25">
      <c r="A46" s="144"/>
      <c r="B46" s="145"/>
      <c r="C46" s="178" t="s">
        <v>581</v>
      </c>
      <c r="D46" s="176"/>
      <c r="E46" s="177"/>
      <c r="F46" s="147"/>
      <c r="G46" s="147"/>
      <c r="H46" s="147"/>
      <c r="I46" s="147"/>
      <c r="J46" s="147"/>
      <c r="K46" s="147"/>
      <c r="L46" s="147"/>
      <c r="M46" s="147"/>
      <c r="N46" s="146"/>
      <c r="O46" s="146"/>
      <c r="P46" s="146"/>
      <c r="Q46" s="146"/>
      <c r="R46" s="147"/>
      <c r="S46" s="147"/>
      <c r="T46" s="147"/>
      <c r="U46" s="147"/>
      <c r="V46" s="147"/>
      <c r="W46" s="147"/>
      <c r="X46" s="147"/>
      <c r="Y46" s="147"/>
      <c r="Z46" s="137"/>
      <c r="AA46" s="137"/>
      <c r="AB46" s="137"/>
      <c r="AC46" s="137"/>
      <c r="AD46" s="137"/>
      <c r="AE46" s="137"/>
      <c r="AF46" s="137"/>
      <c r="AG46" s="137" t="s">
        <v>251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3" x14ac:dyDescent="0.25">
      <c r="A47" s="144"/>
      <c r="B47" s="145"/>
      <c r="C47" s="178" t="s">
        <v>582</v>
      </c>
      <c r="D47" s="176"/>
      <c r="E47" s="177">
        <v>3.9</v>
      </c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6"/>
      <c r="R47" s="147"/>
      <c r="S47" s="147"/>
      <c r="T47" s="147"/>
      <c r="U47" s="147"/>
      <c r="V47" s="147"/>
      <c r="W47" s="147"/>
      <c r="X47" s="147"/>
      <c r="Y47" s="147"/>
      <c r="Z47" s="137"/>
      <c r="AA47" s="137"/>
      <c r="AB47" s="137"/>
      <c r="AC47" s="137"/>
      <c r="AD47" s="137"/>
      <c r="AE47" s="137"/>
      <c r="AF47" s="137"/>
      <c r="AG47" s="137" t="s">
        <v>251</v>
      </c>
      <c r="AH47" s="137">
        <v>0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5">
      <c r="A48" s="158">
        <v>26</v>
      </c>
      <c r="B48" s="159" t="s">
        <v>583</v>
      </c>
      <c r="C48" s="172" t="s">
        <v>584</v>
      </c>
      <c r="D48" s="160" t="s">
        <v>223</v>
      </c>
      <c r="E48" s="161">
        <v>3.9</v>
      </c>
      <c r="F48" s="162">
        <v>0</v>
      </c>
      <c r="G48" s="163">
        <f>ROUND(E48*F48,2)</f>
        <v>0</v>
      </c>
      <c r="H48" s="148">
        <v>0</v>
      </c>
      <c r="I48" s="147">
        <f>ROUND(E48*H48,2)</f>
        <v>0</v>
      </c>
      <c r="J48" s="148">
        <v>127</v>
      </c>
      <c r="K48" s="147">
        <f>ROUND(E48*J48,2)</f>
        <v>495.3</v>
      </c>
      <c r="L48" s="147">
        <v>21</v>
      </c>
      <c r="M48" s="147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7"/>
      <c r="S48" s="147" t="s">
        <v>178</v>
      </c>
      <c r="T48" s="147" t="s">
        <v>179</v>
      </c>
      <c r="U48" s="147">
        <v>0.32</v>
      </c>
      <c r="V48" s="147">
        <f>ROUND(E48*U48,2)</f>
        <v>1.25</v>
      </c>
      <c r="W48" s="147"/>
      <c r="X48" s="147" t="s">
        <v>224</v>
      </c>
      <c r="Y48" s="147" t="s">
        <v>181</v>
      </c>
      <c r="Z48" s="137"/>
      <c r="AA48" s="137"/>
      <c r="AB48" s="137"/>
      <c r="AC48" s="137"/>
      <c r="AD48" s="137"/>
      <c r="AE48" s="137"/>
      <c r="AF48" s="137"/>
      <c r="AG48" s="137" t="s">
        <v>225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2" x14ac:dyDescent="0.25">
      <c r="A49" s="144"/>
      <c r="B49" s="145"/>
      <c r="C49" s="178" t="s">
        <v>585</v>
      </c>
      <c r="D49" s="176"/>
      <c r="E49" s="177"/>
      <c r="F49" s="147"/>
      <c r="G49" s="147"/>
      <c r="H49" s="147"/>
      <c r="I49" s="147"/>
      <c r="J49" s="147"/>
      <c r="K49" s="147"/>
      <c r="L49" s="147"/>
      <c r="M49" s="147"/>
      <c r="N49" s="146"/>
      <c r="O49" s="146"/>
      <c r="P49" s="146"/>
      <c r="Q49" s="146"/>
      <c r="R49" s="147"/>
      <c r="S49" s="147"/>
      <c r="T49" s="147"/>
      <c r="U49" s="147"/>
      <c r="V49" s="147"/>
      <c r="W49" s="147"/>
      <c r="X49" s="147"/>
      <c r="Y49" s="147"/>
      <c r="Z49" s="137"/>
      <c r="AA49" s="137"/>
      <c r="AB49" s="137"/>
      <c r="AC49" s="137"/>
      <c r="AD49" s="137"/>
      <c r="AE49" s="137"/>
      <c r="AF49" s="137"/>
      <c r="AG49" s="137" t="s">
        <v>251</v>
      </c>
      <c r="AH49" s="137">
        <v>0</v>
      </c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3" x14ac:dyDescent="0.25">
      <c r="A50" s="144"/>
      <c r="B50" s="145"/>
      <c r="C50" s="178" t="s">
        <v>582</v>
      </c>
      <c r="D50" s="176"/>
      <c r="E50" s="177">
        <v>3.9</v>
      </c>
      <c r="F50" s="147"/>
      <c r="G50" s="147"/>
      <c r="H50" s="147"/>
      <c r="I50" s="147"/>
      <c r="J50" s="147"/>
      <c r="K50" s="147"/>
      <c r="L50" s="147"/>
      <c r="M50" s="147"/>
      <c r="N50" s="146"/>
      <c r="O50" s="146"/>
      <c r="P50" s="146"/>
      <c r="Q50" s="146"/>
      <c r="R50" s="147"/>
      <c r="S50" s="147"/>
      <c r="T50" s="147"/>
      <c r="U50" s="147"/>
      <c r="V50" s="147"/>
      <c r="W50" s="147"/>
      <c r="X50" s="147"/>
      <c r="Y50" s="147"/>
      <c r="Z50" s="137"/>
      <c r="AA50" s="137"/>
      <c r="AB50" s="137"/>
      <c r="AC50" s="137"/>
      <c r="AD50" s="137"/>
      <c r="AE50" s="137"/>
      <c r="AF50" s="137"/>
      <c r="AG50" s="137" t="s">
        <v>251</v>
      </c>
      <c r="AH50" s="137">
        <v>0</v>
      </c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5">
      <c r="A51" s="158">
        <v>27</v>
      </c>
      <c r="B51" s="159" t="s">
        <v>329</v>
      </c>
      <c r="C51" s="172" t="s">
        <v>330</v>
      </c>
      <c r="D51" s="160" t="s">
        <v>223</v>
      </c>
      <c r="E51" s="161">
        <v>16.25</v>
      </c>
      <c r="F51" s="162">
        <v>0</v>
      </c>
      <c r="G51" s="163">
        <f>ROUND(E51*F51,2)</f>
        <v>0</v>
      </c>
      <c r="H51" s="148">
        <v>92.41</v>
      </c>
      <c r="I51" s="147">
        <f>ROUND(E51*H51,2)</f>
        <v>1501.66</v>
      </c>
      <c r="J51" s="148">
        <v>19.09</v>
      </c>
      <c r="K51" s="147">
        <f>ROUND(E51*J51,2)</f>
        <v>310.20999999999998</v>
      </c>
      <c r="L51" s="147">
        <v>21</v>
      </c>
      <c r="M51" s="147">
        <f>G51*(1+L51/100)</f>
        <v>0</v>
      </c>
      <c r="N51" s="146">
        <v>0</v>
      </c>
      <c r="O51" s="146">
        <f>ROUND(E51*N51,2)</f>
        <v>0</v>
      </c>
      <c r="P51" s="146">
        <v>0</v>
      </c>
      <c r="Q51" s="146">
        <f>ROUND(E51*P51,2)</f>
        <v>0</v>
      </c>
      <c r="R51" s="147"/>
      <c r="S51" s="147" t="s">
        <v>178</v>
      </c>
      <c r="T51" s="147" t="s">
        <v>179</v>
      </c>
      <c r="U51" s="147">
        <v>1.6E-2</v>
      </c>
      <c r="V51" s="147">
        <f>ROUND(E51*U51,2)</f>
        <v>0.26</v>
      </c>
      <c r="W51" s="147"/>
      <c r="X51" s="147" t="s">
        <v>224</v>
      </c>
      <c r="Y51" s="147" t="s">
        <v>181</v>
      </c>
      <c r="Z51" s="137"/>
      <c r="AA51" s="137"/>
      <c r="AB51" s="137"/>
      <c r="AC51" s="137"/>
      <c r="AD51" s="137"/>
      <c r="AE51" s="137"/>
      <c r="AF51" s="137"/>
      <c r="AG51" s="137" t="s">
        <v>225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2" x14ac:dyDescent="0.25">
      <c r="A52" s="144"/>
      <c r="B52" s="145"/>
      <c r="C52" s="178" t="s">
        <v>586</v>
      </c>
      <c r="D52" s="176"/>
      <c r="E52" s="177"/>
      <c r="F52" s="147"/>
      <c r="G52" s="147"/>
      <c r="H52" s="147"/>
      <c r="I52" s="147"/>
      <c r="J52" s="147"/>
      <c r="K52" s="147"/>
      <c r="L52" s="147"/>
      <c r="M52" s="147"/>
      <c r="N52" s="146"/>
      <c r="O52" s="146"/>
      <c r="P52" s="146"/>
      <c r="Q52" s="146"/>
      <c r="R52" s="147"/>
      <c r="S52" s="147"/>
      <c r="T52" s="147"/>
      <c r="U52" s="147"/>
      <c r="V52" s="147"/>
      <c r="W52" s="147"/>
      <c r="X52" s="147"/>
      <c r="Y52" s="147"/>
      <c r="Z52" s="137"/>
      <c r="AA52" s="137"/>
      <c r="AB52" s="137"/>
      <c r="AC52" s="137"/>
      <c r="AD52" s="137"/>
      <c r="AE52" s="137"/>
      <c r="AF52" s="137"/>
      <c r="AG52" s="137" t="s">
        <v>251</v>
      </c>
      <c r="AH52" s="137">
        <v>0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3" x14ac:dyDescent="0.25">
      <c r="A53" s="144"/>
      <c r="B53" s="145"/>
      <c r="C53" s="178" t="s">
        <v>587</v>
      </c>
      <c r="D53" s="176"/>
      <c r="E53" s="177">
        <v>16.25</v>
      </c>
      <c r="F53" s="147"/>
      <c r="G53" s="147"/>
      <c r="H53" s="147"/>
      <c r="I53" s="147"/>
      <c r="J53" s="147"/>
      <c r="K53" s="147"/>
      <c r="L53" s="147"/>
      <c r="M53" s="147"/>
      <c r="N53" s="146"/>
      <c r="O53" s="146"/>
      <c r="P53" s="146"/>
      <c r="Q53" s="146"/>
      <c r="R53" s="147"/>
      <c r="S53" s="147"/>
      <c r="T53" s="147"/>
      <c r="U53" s="147"/>
      <c r="V53" s="147"/>
      <c r="W53" s="147"/>
      <c r="X53" s="147"/>
      <c r="Y53" s="147"/>
      <c r="Z53" s="137"/>
      <c r="AA53" s="137"/>
      <c r="AB53" s="137"/>
      <c r="AC53" s="137"/>
      <c r="AD53" s="137"/>
      <c r="AE53" s="137"/>
      <c r="AF53" s="137"/>
      <c r="AG53" s="137" t="s">
        <v>251</v>
      </c>
      <c r="AH53" s="137">
        <v>0</v>
      </c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x14ac:dyDescent="0.25">
      <c r="A54" s="151" t="s">
        <v>173</v>
      </c>
      <c r="B54" s="152" t="s">
        <v>130</v>
      </c>
      <c r="C54" s="170" t="s">
        <v>131</v>
      </c>
      <c r="D54" s="153"/>
      <c r="E54" s="154"/>
      <c r="F54" s="155"/>
      <c r="G54" s="156">
        <f>SUMIF(AG55:AG61,"&lt;&gt;NOR",G55:G61)</f>
        <v>0</v>
      </c>
      <c r="H54" s="150"/>
      <c r="I54" s="150">
        <f>SUM(I55:I61)</f>
        <v>4567.63</v>
      </c>
      <c r="J54" s="150"/>
      <c r="K54" s="150">
        <f>SUM(K55:K61)</f>
        <v>294286.27999999997</v>
      </c>
      <c r="L54" s="150"/>
      <c r="M54" s="150">
        <f>SUM(M55:M61)</f>
        <v>0</v>
      </c>
      <c r="N54" s="149"/>
      <c r="O54" s="149">
        <f>SUM(O55:O61)</f>
        <v>0</v>
      </c>
      <c r="P54" s="149"/>
      <c r="Q54" s="149">
        <f>SUM(Q55:Q61)</f>
        <v>0</v>
      </c>
      <c r="R54" s="150"/>
      <c r="S54" s="150"/>
      <c r="T54" s="150"/>
      <c r="U54" s="150"/>
      <c r="V54" s="150">
        <f>SUM(V55:V61)</f>
        <v>5.52</v>
      </c>
      <c r="W54" s="150"/>
      <c r="X54" s="150"/>
      <c r="Y54" s="150"/>
      <c r="AG54" t="s">
        <v>174</v>
      </c>
    </row>
    <row r="55" spans="1:60" ht="30.6" outlineLevel="1" x14ac:dyDescent="0.25">
      <c r="A55" s="164">
        <v>28</v>
      </c>
      <c r="B55" s="165" t="s">
        <v>588</v>
      </c>
      <c r="C55" s="171" t="s">
        <v>589</v>
      </c>
      <c r="D55" s="166" t="s">
        <v>269</v>
      </c>
      <c r="E55" s="167">
        <v>1</v>
      </c>
      <c r="F55" s="168">
        <v>0</v>
      </c>
      <c r="G55" s="169">
        <f>ROUND(E55*F55,2)</f>
        <v>0</v>
      </c>
      <c r="H55" s="148">
        <v>4567.63</v>
      </c>
      <c r="I55" s="147">
        <f>ROUND(E55*H55,2)</f>
        <v>4567.63</v>
      </c>
      <c r="J55" s="148">
        <v>44932.37</v>
      </c>
      <c r="K55" s="147">
        <f>ROUND(E55*J55,2)</f>
        <v>44932.37</v>
      </c>
      <c r="L55" s="147">
        <v>21</v>
      </c>
      <c r="M55" s="147">
        <f>G55*(1+L55/100)</f>
        <v>0</v>
      </c>
      <c r="N55" s="146">
        <v>0</v>
      </c>
      <c r="O55" s="146">
        <f>ROUND(E55*N55,2)</f>
        <v>0</v>
      </c>
      <c r="P55" s="146">
        <v>0</v>
      </c>
      <c r="Q55" s="146">
        <f>ROUND(E55*P55,2)</f>
        <v>0</v>
      </c>
      <c r="R55" s="147"/>
      <c r="S55" s="147" t="s">
        <v>178</v>
      </c>
      <c r="T55" s="147" t="s">
        <v>179</v>
      </c>
      <c r="U55" s="147">
        <v>5.52</v>
      </c>
      <c r="V55" s="147">
        <f>ROUND(E55*U55,2)</f>
        <v>5.52</v>
      </c>
      <c r="W55" s="147"/>
      <c r="X55" s="147" t="s">
        <v>224</v>
      </c>
      <c r="Y55" s="147" t="s">
        <v>181</v>
      </c>
      <c r="Z55" s="137"/>
      <c r="AA55" s="137"/>
      <c r="AB55" s="137"/>
      <c r="AC55" s="137"/>
      <c r="AD55" s="137"/>
      <c r="AE55" s="137"/>
      <c r="AF55" s="137"/>
      <c r="AG55" s="137" t="s">
        <v>333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ht="30.6" outlineLevel="1" x14ac:dyDescent="0.25">
      <c r="A56" s="158">
        <v>29</v>
      </c>
      <c r="B56" s="159" t="s">
        <v>590</v>
      </c>
      <c r="C56" s="172" t="s">
        <v>591</v>
      </c>
      <c r="D56" s="160" t="s">
        <v>232</v>
      </c>
      <c r="E56" s="161">
        <v>28.5</v>
      </c>
      <c r="F56" s="162">
        <v>0</v>
      </c>
      <c r="G56" s="163">
        <f>ROUND(E56*F56,2)</f>
        <v>0</v>
      </c>
      <c r="H56" s="148">
        <v>0</v>
      </c>
      <c r="I56" s="147">
        <f>ROUND(E56*H56,2)</f>
        <v>0</v>
      </c>
      <c r="J56" s="148">
        <v>3500</v>
      </c>
      <c r="K56" s="147">
        <f>ROUND(E56*J56,2)</f>
        <v>99750</v>
      </c>
      <c r="L56" s="147">
        <v>21</v>
      </c>
      <c r="M56" s="147">
        <f>G56*(1+L56/100)</f>
        <v>0</v>
      </c>
      <c r="N56" s="146">
        <v>0</v>
      </c>
      <c r="O56" s="146">
        <f>ROUND(E56*N56,2)</f>
        <v>0</v>
      </c>
      <c r="P56" s="146">
        <v>0</v>
      </c>
      <c r="Q56" s="146">
        <f>ROUND(E56*P56,2)</f>
        <v>0</v>
      </c>
      <c r="R56" s="147"/>
      <c r="S56" s="147" t="s">
        <v>247</v>
      </c>
      <c r="T56" s="147" t="s">
        <v>179</v>
      </c>
      <c r="U56" s="147">
        <v>0</v>
      </c>
      <c r="V56" s="147">
        <f>ROUND(E56*U56,2)</f>
        <v>0</v>
      </c>
      <c r="W56" s="147"/>
      <c r="X56" s="147" t="s">
        <v>224</v>
      </c>
      <c r="Y56" s="147" t="s">
        <v>181</v>
      </c>
      <c r="Z56" s="137"/>
      <c r="AA56" s="137"/>
      <c r="AB56" s="137"/>
      <c r="AC56" s="137"/>
      <c r="AD56" s="137"/>
      <c r="AE56" s="137"/>
      <c r="AF56" s="137"/>
      <c r="AG56" s="137" t="s">
        <v>333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2" x14ac:dyDescent="0.25">
      <c r="A57" s="144"/>
      <c r="B57" s="145"/>
      <c r="C57" s="178" t="s">
        <v>592</v>
      </c>
      <c r="D57" s="176"/>
      <c r="E57" s="177"/>
      <c r="F57" s="147"/>
      <c r="G57" s="147"/>
      <c r="H57" s="147"/>
      <c r="I57" s="147"/>
      <c r="J57" s="147"/>
      <c r="K57" s="147"/>
      <c r="L57" s="147"/>
      <c r="M57" s="147"/>
      <c r="N57" s="146"/>
      <c r="O57" s="146"/>
      <c r="P57" s="146"/>
      <c r="Q57" s="146"/>
      <c r="R57" s="147"/>
      <c r="S57" s="147"/>
      <c r="T57" s="147"/>
      <c r="U57" s="147"/>
      <c r="V57" s="147"/>
      <c r="W57" s="147"/>
      <c r="X57" s="147"/>
      <c r="Y57" s="147"/>
      <c r="Z57" s="137"/>
      <c r="AA57" s="137"/>
      <c r="AB57" s="137"/>
      <c r="AC57" s="137"/>
      <c r="AD57" s="137"/>
      <c r="AE57" s="137"/>
      <c r="AF57" s="137"/>
      <c r="AG57" s="137" t="s">
        <v>251</v>
      </c>
      <c r="AH57" s="137">
        <v>0</v>
      </c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3" x14ac:dyDescent="0.25">
      <c r="A58" s="144"/>
      <c r="B58" s="145"/>
      <c r="C58" s="178" t="s">
        <v>593</v>
      </c>
      <c r="D58" s="176"/>
      <c r="E58" s="177">
        <v>28.5</v>
      </c>
      <c r="F58" s="147"/>
      <c r="G58" s="147"/>
      <c r="H58" s="147"/>
      <c r="I58" s="147"/>
      <c r="J58" s="147"/>
      <c r="K58" s="147"/>
      <c r="L58" s="147"/>
      <c r="M58" s="147"/>
      <c r="N58" s="146"/>
      <c r="O58" s="146"/>
      <c r="P58" s="146"/>
      <c r="Q58" s="146"/>
      <c r="R58" s="147"/>
      <c r="S58" s="147"/>
      <c r="T58" s="147"/>
      <c r="U58" s="147"/>
      <c r="V58" s="147"/>
      <c r="W58" s="147"/>
      <c r="X58" s="147"/>
      <c r="Y58" s="147"/>
      <c r="Z58" s="137"/>
      <c r="AA58" s="137"/>
      <c r="AB58" s="137"/>
      <c r="AC58" s="137"/>
      <c r="AD58" s="137"/>
      <c r="AE58" s="137"/>
      <c r="AF58" s="137"/>
      <c r="AG58" s="137" t="s">
        <v>251</v>
      </c>
      <c r="AH58" s="137">
        <v>0</v>
      </c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0.399999999999999" outlineLevel="1" x14ac:dyDescent="0.25">
      <c r="A59" s="164">
        <v>30</v>
      </c>
      <c r="B59" s="165" t="s">
        <v>594</v>
      </c>
      <c r="C59" s="171" t="s">
        <v>595</v>
      </c>
      <c r="D59" s="166" t="s">
        <v>267</v>
      </c>
      <c r="E59" s="167">
        <v>3</v>
      </c>
      <c r="F59" s="168">
        <v>0</v>
      </c>
      <c r="G59" s="169">
        <f>ROUND(E59*F59,2)</f>
        <v>0</v>
      </c>
      <c r="H59" s="148">
        <v>0</v>
      </c>
      <c r="I59" s="147">
        <f>ROUND(E59*H59,2)</f>
        <v>0</v>
      </c>
      <c r="J59" s="148">
        <v>25000</v>
      </c>
      <c r="K59" s="147">
        <f>ROUND(E59*J59,2)</f>
        <v>75000</v>
      </c>
      <c r="L59" s="147">
        <v>21</v>
      </c>
      <c r="M59" s="147">
        <f>G59*(1+L59/100)</f>
        <v>0</v>
      </c>
      <c r="N59" s="146">
        <v>0</v>
      </c>
      <c r="O59" s="146">
        <f>ROUND(E59*N59,2)</f>
        <v>0</v>
      </c>
      <c r="P59" s="146">
        <v>0</v>
      </c>
      <c r="Q59" s="146">
        <f>ROUND(E59*P59,2)</f>
        <v>0</v>
      </c>
      <c r="R59" s="147"/>
      <c r="S59" s="147" t="s">
        <v>247</v>
      </c>
      <c r="T59" s="147" t="s">
        <v>179</v>
      </c>
      <c r="U59" s="147">
        <v>0</v>
      </c>
      <c r="V59" s="147">
        <f>ROUND(E59*U59,2)</f>
        <v>0</v>
      </c>
      <c r="W59" s="147"/>
      <c r="X59" s="147" t="s">
        <v>224</v>
      </c>
      <c r="Y59" s="147" t="s">
        <v>181</v>
      </c>
      <c r="Z59" s="137"/>
      <c r="AA59" s="137"/>
      <c r="AB59" s="137"/>
      <c r="AC59" s="137"/>
      <c r="AD59" s="137"/>
      <c r="AE59" s="137"/>
      <c r="AF59" s="137"/>
      <c r="AG59" s="137" t="s">
        <v>333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20.399999999999999" outlineLevel="1" x14ac:dyDescent="0.25">
      <c r="A60" s="164">
        <v>31</v>
      </c>
      <c r="B60" s="165" t="s">
        <v>596</v>
      </c>
      <c r="C60" s="171" t="s">
        <v>597</v>
      </c>
      <c r="D60" s="166" t="s">
        <v>267</v>
      </c>
      <c r="E60" s="167">
        <v>2</v>
      </c>
      <c r="F60" s="168">
        <v>0</v>
      </c>
      <c r="G60" s="169">
        <f>ROUND(E60*F60,2)</f>
        <v>0</v>
      </c>
      <c r="H60" s="148">
        <v>0</v>
      </c>
      <c r="I60" s="147">
        <f>ROUND(E60*H60,2)</f>
        <v>0</v>
      </c>
      <c r="J60" s="148">
        <v>35000</v>
      </c>
      <c r="K60" s="147">
        <f>ROUND(E60*J60,2)</f>
        <v>70000</v>
      </c>
      <c r="L60" s="147">
        <v>21</v>
      </c>
      <c r="M60" s="147">
        <f>G60*(1+L60/100)</f>
        <v>0</v>
      </c>
      <c r="N60" s="146">
        <v>0</v>
      </c>
      <c r="O60" s="146">
        <f>ROUND(E60*N60,2)</f>
        <v>0</v>
      </c>
      <c r="P60" s="146">
        <v>0</v>
      </c>
      <c r="Q60" s="146">
        <f>ROUND(E60*P60,2)</f>
        <v>0</v>
      </c>
      <c r="R60" s="147"/>
      <c r="S60" s="147" t="s">
        <v>247</v>
      </c>
      <c r="T60" s="147" t="s">
        <v>179</v>
      </c>
      <c r="U60" s="147">
        <v>0</v>
      </c>
      <c r="V60" s="147">
        <f>ROUND(E60*U60,2)</f>
        <v>0</v>
      </c>
      <c r="W60" s="147"/>
      <c r="X60" s="147" t="s">
        <v>224</v>
      </c>
      <c r="Y60" s="147" t="s">
        <v>181</v>
      </c>
      <c r="Z60" s="137"/>
      <c r="AA60" s="137"/>
      <c r="AB60" s="137"/>
      <c r="AC60" s="137"/>
      <c r="AD60" s="137"/>
      <c r="AE60" s="137"/>
      <c r="AF60" s="137"/>
      <c r="AG60" s="137" t="s">
        <v>333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5">
      <c r="A61" s="164">
        <v>32</v>
      </c>
      <c r="B61" s="165" t="s">
        <v>598</v>
      </c>
      <c r="C61" s="171" t="s">
        <v>335</v>
      </c>
      <c r="D61" s="166" t="s">
        <v>0</v>
      </c>
      <c r="E61" s="167">
        <v>2557.7249999999999</v>
      </c>
      <c r="F61" s="168">
        <v>0</v>
      </c>
      <c r="G61" s="169">
        <f>ROUND(E61*F61,2)</f>
        <v>0</v>
      </c>
      <c r="H61" s="148">
        <v>0</v>
      </c>
      <c r="I61" s="147">
        <f>ROUND(E61*H61,2)</f>
        <v>0</v>
      </c>
      <c r="J61" s="148">
        <v>1.8</v>
      </c>
      <c r="K61" s="147">
        <f>ROUND(E61*J61,2)</f>
        <v>4603.91</v>
      </c>
      <c r="L61" s="147">
        <v>21</v>
      </c>
      <c r="M61" s="147">
        <f>G61*(1+L61/100)</f>
        <v>0</v>
      </c>
      <c r="N61" s="146">
        <v>0</v>
      </c>
      <c r="O61" s="146">
        <f>ROUND(E61*N61,2)</f>
        <v>0</v>
      </c>
      <c r="P61" s="146">
        <v>0</v>
      </c>
      <c r="Q61" s="146">
        <f>ROUND(E61*P61,2)</f>
        <v>0</v>
      </c>
      <c r="R61" s="147"/>
      <c r="S61" s="147" t="s">
        <v>178</v>
      </c>
      <c r="T61" s="147" t="s">
        <v>179</v>
      </c>
      <c r="U61" s="147">
        <v>0</v>
      </c>
      <c r="V61" s="147">
        <f>ROUND(E61*U61,2)</f>
        <v>0</v>
      </c>
      <c r="W61" s="147"/>
      <c r="X61" s="147" t="s">
        <v>224</v>
      </c>
      <c r="Y61" s="147" t="s">
        <v>181</v>
      </c>
      <c r="Z61" s="137"/>
      <c r="AA61" s="137"/>
      <c r="AB61" s="137"/>
      <c r="AC61" s="137"/>
      <c r="AD61" s="137"/>
      <c r="AE61" s="137"/>
      <c r="AF61" s="137"/>
      <c r="AG61" s="137" t="s">
        <v>333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x14ac:dyDescent="0.25">
      <c r="A62" s="151" t="s">
        <v>173</v>
      </c>
      <c r="B62" s="152" t="s">
        <v>136</v>
      </c>
      <c r="C62" s="170" t="s">
        <v>137</v>
      </c>
      <c r="D62" s="153"/>
      <c r="E62" s="154"/>
      <c r="F62" s="155"/>
      <c r="G62" s="156">
        <f>SUMIF(AG63:AG63,"&lt;&gt;NOR",G63:G63)</f>
        <v>0</v>
      </c>
      <c r="H62" s="150"/>
      <c r="I62" s="150">
        <f>SUM(I63:I63)</f>
        <v>127750</v>
      </c>
      <c r="J62" s="150"/>
      <c r="K62" s="150">
        <f>SUM(K63:K63)</f>
        <v>0</v>
      </c>
      <c r="L62" s="150"/>
      <c r="M62" s="150">
        <f>SUM(M63:M63)</f>
        <v>0</v>
      </c>
      <c r="N62" s="149"/>
      <c r="O62" s="149">
        <f>SUM(O63:O63)</f>
        <v>0</v>
      </c>
      <c r="P62" s="149"/>
      <c r="Q62" s="149">
        <f>SUM(Q63:Q63)</f>
        <v>0</v>
      </c>
      <c r="R62" s="150"/>
      <c r="S62" s="150"/>
      <c r="T62" s="150"/>
      <c r="U62" s="150"/>
      <c r="V62" s="150">
        <f>SUM(V63:V63)</f>
        <v>0</v>
      </c>
      <c r="W62" s="150"/>
      <c r="X62" s="150"/>
      <c r="Y62" s="150"/>
      <c r="AG62" t="s">
        <v>174</v>
      </c>
    </row>
    <row r="63" spans="1:60" ht="20.399999999999999" outlineLevel="1" x14ac:dyDescent="0.25">
      <c r="A63" s="164">
        <v>33</v>
      </c>
      <c r="B63" s="165" t="s">
        <v>599</v>
      </c>
      <c r="C63" s="171" t="s">
        <v>600</v>
      </c>
      <c r="D63" s="166" t="s">
        <v>232</v>
      </c>
      <c r="E63" s="167">
        <v>36.5</v>
      </c>
      <c r="F63" s="168">
        <v>0</v>
      </c>
      <c r="G63" s="169">
        <f>ROUND(E63*F63,2)</f>
        <v>0</v>
      </c>
      <c r="H63" s="148">
        <v>3500</v>
      </c>
      <c r="I63" s="147">
        <f>ROUND(E63*H63,2)</f>
        <v>127750</v>
      </c>
      <c r="J63" s="148">
        <v>0</v>
      </c>
      <c r="K63" s="147">
        <f>ROUND(E63*J63,2)</f>
        <v>0</v>
      </c>
      <c r="L63" s="147">
        <v>21</v>
      </c>
      <c r="M63" s="147">
        <f>G63*(1+L63/100)</f>
        <v>0</v>
      </c>
      <c r="N63" s="146">
        <v>0</v>
      </c>
      <c r="O63" s="146">
        <f>ROUND(E63*N63,2)</f>
        <v>0</v>
      </c>
      <c r="P63" s="146">
        <v>0</v>
      </c>
      <c r="Q63" s="146">
        <f>ROUND(E63*P63,2)</f>
        <v>0</v>
      </c>
      <c r="R63" s="147"/>
      <c r="S63" s="147" t="s">
        <v>247</v>
      </c>
      <c r="T63" s="147" t="s">
        <v>179</v>
      </c>
      <c r="U63" s="147">
        <v>0</v>
      </c>
      <c r="V63" s="147">
        <f>ROUND(E63*U63,2)</f>
        <v>0</v>
      </c>
      <c r="W63" s="147"/>
      <c r="X63" s="147" t="s">
        <v>248</v>
      </c>
      <c r="Y63" s="147" t="s">
        <v>181</v>
      </c>
      <c r="Z63" s="137"/>
      <c r="AA63" s="137"/>
      <c r="AB63" s="137"/>
      <c r="AC63" s="137"/>
      <c r="AD63" s="137"/>
      <c r="AE63" s="137"/>
      <c r="AF63" s="137"/>
      <c r="AG63" s="137" t="s">
        <v>260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x14ac:dyDescent="0.25">
      <c r="A64" s="151" t="s">
        <v>173</v>
      </c>
      <c r="B64" s="152" t="s">
        <v>132</v>
      </c>
      <c r="C64" s="170" t="s">
        <v>133</v>
      </c>
      <c r="D64" s="153"/>
      <c r="E64" s="154"/>
      <c r="F64" s="155"/>
      <c r="G64" s="156">
        <f>SUMIF(AG65:AG67,"&lt;&gt;NOR",G65:G67)</f>
        <v>0</v>
      </c>
      <c r="H64" s="150"/>
      <c r="I64" s="150">
        <f>SUM(I65:I67)</f>
        <v>8450</v>
      </c>
      <c r="J64" s="150"/>
      <c r="K64" s="150">
        <f>SUM(K65:K67)</f>
        <v>0</v>
      </c>
      <c r="L64" s="150"/>
      <c r="M64" s="150">
        <f>SUM(M65:M67)</f>
        <v>0</v>
      </c>
      <c r="N64" s="149"/>
      <c r="O64" s="149">
        <f>SUM(O65:O67)</f>
        <v>0</v>
      </c>
      <c r="P64" s="149"/>
      <c r="Q64" s="149">
        <f>SUM(Q65:Q67)</f>
        <v>0</v>
      </c>
      <c r="R64" s="150"/>
      <c r="S64" s="150"/>
      <c r="T64" s="150"/>
      <c r="U64" s="150"/>
      <c r="V64" s="150">
        <f>SUM(V65:V67)</f>
        <v>0</v>
      </c>
      <c r="W64" s="150"/>
      <c r="X64" s="150"/>
      <c r="Y64" s="150"/>
      <c r="AG64" t="s">
        <v>174</v>
      </c>
    </row>
    <row r="65" spans="1:60" outlineLevel="1" x14ac:dyDescent="0.25">
      <c r="A65" s="164">
        <v>35</v>
      </c>
      <c r="B65" s="165" t="s">
        <v>601</v>
      </c>
      <c r="C65" s="171" t="s">
        <v>602</v>
      </c>
      <c r="D65" s="166" t="s">
        <v>603</v>
      </c>
      <c r="E65" s="167">
        <v>1</v>
      </c>
      <c r="F65" s="168">
        <v>0</v>
      </c>
      <c r="G65" s="169">
        <f>ROUND(E65*F65,2)</f>
        <v>0</v>
      </c>
      <c r="H65" s="148">
        <v>3500</v>
      </c>
      <c r="I65" s="147">
        <f>ROUND(E65*H65,2)</f>
        <v>3500</v>
      </c>
      <c r="J65" s="148">
        <v>0</v>
      </c>
      <c r="K65" s="147">
        <f>ROUND(E65*J65,2)</f>
        <v>0</v>
      </c>
      <c r="L65" s="147">
        <v>21</v>
      </c>
      <c r="M65" s="147">
        <f>G65*(1+L65/100)</f>
        <v>0</v>
      </c>
      <c r="N65" s="146">
        <v>0</v>
      </c>
      <c r="O65" s="146">
        <f>ROUND(E65*N65,2)</f>
        <v>0</v>
      </c>
      <c r="P65" s="146">
        <v>0</v>
      </c>
      <c r="Q65" s="146">
        <f>ROUND(E65*P65,2)</f>
        <v>0</v>
      </c>
      <c r="R65" s="147"/>
      <c r="S65" s="147" t="s">
        <v>247</v>
      </c>
      <c r="T65" s="147" t="s">
        <v>179</v>
      </c>
      <c r="U65" s="147">
        <v>0</v>
      </c>
      <c r="V65" s="147">
        <f>ROUND(E65*U65,2)</f>
        <v>0</v>
      </c>
      <c r="W65" s="147"/>
      <c r="X65" s="147" t="s">
        <v>248</v>
      </c>
      <c r="Y65" s="147" t="s">
        <v>181</v>
      </c>
      <c r="Z65" s="137"/>
      <c r="AA65" s="137"/>
      <c r="AB65" s="137"/>
      <c r="AC65" s="137"/>
      <c r="AD65" s="137"/>
      <c r="AE65" s="137"/>
      <c r="AF65" s="137"/>
      <c r="AG65" s="137" t="s">
        <v>260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5">
      <c r="A66" s="164">
        <v>36</v>
      </c>
      <c r="B66" s="165" t="s">
        <v>604</v>
      </c>
      <c r="C66" s="171" t="s">
        <v>605</v>
      </c>
      <c r="D66" s="166" t="s">
        <v>606</v>
      </c>
      <c r="E66" s="167">
        <v>5</v>
      </c>
      <c r="F66" s="168">
        <v>0</v>
      </c>
      <c r="G66" s="169">
        <f>ROUND(E66*F66,2)</f>
        <v>0</v>
      </c>
      <c r="H66" s="148">
        <v>550</v>
      </c>
      <c r="I66" s="147">
        <f>ROUND(E66*H66,2)</f>
        <v>2750</v>
      </c>
      <c r="J66" s="148">
        <v>0</v>
      </c>
      <c r="K66" s="147">
        <f>ROUND(E66*J66,2)</f>
        <v>0</v>
      </c>
      <c r="L66" s="147">
        <v>21</v>
      </c>
      <c r="M66" s="147">
        <f>G66*(1+L66/100)</f>
        <v>0</v>
      </c>
      <c r="N66" s="146">
        <v>0</v>
      </c>
      <c r="O66" s="146">
        <f>ROUND(E66*N66,2)</f>
        <v>0</v>
      </c>
      <c r="P66" s="146">
        <v>0</v>
      </c>
      <c r="Q66" s="146">
        <f>ROUND(E66*P66,2)</f>
        <v>0</v>
      </c>
      <c r="R66" s="147"/>
      <c r="S66" s="147" t="s">
        <v>247</v>
      </c>
      <c r="T66" s="147" t="s">
        <v>179</v>
      </c>
      <c r="U66" s="147">
        <v>0</v>
      </c>
      <c r="V66" s="147">
        <f>ROUND(E66*U66,2)</f>
        <v>0</v>
      </c>
      <c r="W66" s="147"/>
      <c r="X66" s="147" t="s">
        <v>248</v>
      </c>
      <c r="Y66" s="147" t="s">
        <v>181</v>
      </c>
      <c r="Z66" s="137"/>
      <c r="AA66" s="137"/>
      <c r="AB66" s="137"/>
      <c r="AC66" s="137"/>
      <c r="AD66" s="137"/>
      <c r="AE66" s="137"/>
      <c r="AF66" s="137"/>
      <c r="AG66" s="137" t="s">
        <v>260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5">
      <c r="A67" s="158">
        <v>37</v>
      </c>
      <c r="B67" s="159" t="s">
        <v>607</v>
      </c>
      <c r="C67" s="172" t="s">
        <v>608</v>
      </c>
      <c r="D67" s="160" t="s">
        <v>606</v>
      </c>
      <c r="E67" s="161">
        <v>4</v>
      </c>
      <c r="F67" s="162">
        <v>0</v>
      </c>
      <c r="G67" s="163">
        <f>ROUND(E67*F67,2)</f>
        <v>0</v>
      </c>
      <c r="H67" s="148">
        <v>550</v>
      </c>
      <c r="I67" s="147">
        <f>ROUND(E67*H67,2)</f>
        <v>2200</v>
      </c>
      <c r="J67" s="148">
        <v>0</v>
      </c>
      <c r="K67" s="147">
        <f>ROUND(E67*J67,2)</f>
        <v>0</v>
      </c>
      <c r="L67" s="147">
        <v>21</v>
      </c>
      <c r="M67" s="147">
        <f>G67*(1+L67/100)</f>
        <v>0</v>
      </c>
      <c r="N67" s="146">
        <v>0</v>
      </c>
      <c r="O67" s="146">
        <f>ROUND(E67*N67,2)</f>
        <v>0</v>
      </c>
      <c r="P67" s="146">
        <v>0</v>
      </c>
      <c r="Q67" s="146">
        <f>ROUND(E67*P67,2)</f>
        <v>0</v>
      </c>
      <c r="R67" s="147"/>
      <c r="S67" s="147" t="s">
        <v>247</v>
      </c>
      <c r="T67" s="147" t="s">
        <v>179</v>
      </c>
      <c r="U67" s="147">
        <v>0</v>
      </c>
      <c r="V67" s="147">
        <f>ROUND(E67*U67,2)</f>
        <v>0</v>
      </c>
      <c r="W67" s="147"/>
      <c r="X67" s="147" t="s">
        <v>248</v>
      </c>
      <c r="Y67" s="147" t="s">
        <v>181</v>
      </c>
      <c r="Z67" s="137"/>
      <c r="AA67" s="137"/>
      <c r="AB67" s="137"/>
      <c r="AC67" s="137"/>
      <c r="AD67" s="137"/>
      <c r="AE67" s="137"/>
      <c r="AF67" s="137"/>
      <c r="AG67" s="137" t="s">
        <v>260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5">
      <c r="A68" s="3"/>
      <c r="B68" s="4"/>
      <c r="C68" s="17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159</v>
      </c>
    </row>
    <row r="69" spans="1:60" x14ac:dyDescent="0.25">
      <c r="A69" s="140"/>
      <c r="B69" s="141" t="s">
        <v>31</v>
      </c>
      <c r="C69" s="174"/>
      <c r="D69" s="142"/>
      <c r="E69" s="143"/>
      <c r="F69" s="143"/>
      <c r="G69" s="157">
        <f>G8+G38+G54+G62+G64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217</v>
      </c>
    </row>
    <row r="70" spans="1:60" x14ac:dyDescent="0.25">
      <c r="A70" s="3"/>
      <c r="B70" s="4"/>
      <c r="C70" s="17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3"/>
      <c r="B71" s="4"/>
      <c r="C71" s="17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68" t="s">
        <v>218</v>
      </c>
      <c r="B72" s="268"/>
      <c r="C72" s="269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G73" t="s">
        <v>219</v>
      </c>
    </row>
    <row r="74" spans="1:60" x14ac:dyDescent="0.25">
      <c r="A74" s="253"/>
      <c r="B74" s="254"/>
      <c r="C74" s="255"/>
      <c r="D74" s="254"/>
      <c r="E74" s="254"/>
      <c r="F74" s="254"/>
      <c r="G74" s="25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53"/>
      <c r="B75" s="254"/>
      <c r="C75" s="255"/>
      <c r="D75" s="254"/>
      <c r="E75" s="254"/>
      <c r="F75" s="254"/>
      <c r="G75" s="25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53"/>
      <c r="B76" s="254"/>
      <c r="C76" s="255"/>
      <c r="D76" s="254"/>
      <c r="E76" s="254"/>
      <c r="F76" s="254"/>
      <c r="G76" s="25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57"/>
      <c r="B77" s="258"/>
      <c r="C77" s="259"/>
      <c r="D77" s="258"/>
      <c r="E77" s="258"/>
      <c r="F77" s="258"/>
      <c r="G77" s="26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3"/>
      <c r="B78" s="4"/>
      <c r="C78" s="17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C79" s="175"/>
      <c r="D79" s="10"/>
      <c r="AG79" t="s">
        <v>220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9899-6185-48CB-BFCE-ED029E8F321F}">
  <sheetPr>
    <outlinePr summaryBelow="0"/>
  </sheetPr>
  <dimension ref="A1:BH4993"/>
  <sheetViews>
    <sheetView workbookViewId="0">
      <pane ySplit="7" topLeftCell="A8" activePane="bottomLeft" state="frozen"/>
      <selection pane="bottomLeft" activeCell="G15" sqref="G15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77</v>
      </c>
      <c r="C4" s="265" t="s">
        <v>78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112</v>
      </c>
      <c r="C8" s="170" t="s">
        <v>113</v>
      </c>
      <c r="D8" s="153"/>
      <c r="E8" s="154"/>
      <c r="F8" s="155"/>
      <c r="G8" s="156">
        <f>SUMIF(AG9:AG11,"&lt;&gt;NOR",G9:G11)</f>
        <v>0</v>
      </c>
      <c r="H8" s="150"/>
      <c r="I8" s="150">
        <f>SUM(I9:I11)</f>
        <v>1330.73</v>
      </c>
      <c r="J8" s="150"/>
      <c r="K8" s="150">
        <f>SUM(K9:K11)</f>
        <v>161.18</v>
      </c>
      <c r="L8" s="150"/>
      <c r="M8" s="150">
        <f>SUM(M9:M11)</f>
        <v>0</v>
      </c>
      <c r="N8" s="149"/>
      <c r="O8" s="149">
        <f>SUM(O9:O11)</f>
        <v>0</v>
      </c>
      <c r="P8" s="149"/>
      <c r="Q8" s="149">
        <f>SUM(Q9:Q11)</f>
        <v>0</v>
      </c>
      <c r="R8" s="150"/>
      <c r="S8" s="150"/>
      <c r="T8" s="150"/>
      <c r="U8" s="150"/>
      <c r="V8" s="150">
        <f>SUM(V9:V11)</f>
        <v>0.25</v>
      </c>
      <c r="W8" s="150"/>
      <c r="X8" s="150"/>
      <c r="Y8" s="150"/>
      <c r="AG8" t="s">
        <v>174</v>
      </c>
    </row>
    <row r="9" spans="1:60" outlineLevel="1" x14ac:dyDescent="0.25">
      <c r="A9" s="164">
        <v>2</v>
      </c>
      <c r="B9" s="165" t="s">
        <v>244</v>
      </c>
      <c r="C9" s="171" t="s">
        <v>245</v>
      </c>
      <c r="D9" s="166" t="s">
        <v>223</v>
      </c>
      <c r="E9" s="167">
        <v>0.5</v>
      </c>
      <c r="F9" s="168">
        <v>0</v>
      </c>
      <c r="G9" s="169">
        <f>ROUND(E9*F9,2)</f>
        <v>0</v>
      </c>
      <c r="H9" s="148">
        <v>0</v>
      </c>
      <c r="I9" s="147">
        <f>ROUND(E9*H9,2)</f>
        <v>0</v>
      </c>
      <c r="J9" s="148">
        <v>7.3</v>
      </c>
      <c r="K9" s="147">
        <f>ROUND(E9*J9,2)</f>
        <v>3.65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5.0000000000000001E-3</v>
      </c>
      <c r="V9" s="147">
        <f>ROUND(E9*U9,2)</f>
        <v>0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3</v>
      </c>
      <c r="B10" s="165" t="s">
        <v>575</v>
      </c>
      <c r="C10" s="171" t="s">
        <v>609</v>
      </c>
      <c r="D10" s="166" t="s">
        <v>235</v>
      </c>
      <c r="E10" s="167">
        <v>0.5</v>
      </c>
      <c r="F10" s="168">
        <v>0</v>
      </c>
      <c r="G10" s="169">
        <f>ROUND(E10*F10,2)</f>
        <v>0</v>
      </c>
      <c r="H10" s="148">
        <v>2569.04</v>
      </c>
      <c r="I10" s="147">
        <f>ROUND(E10*H10,2)</f>
        <v>1284.52</v>
      </c>
      <c r="J10" s="148">
        <v>295.95999999999998</v>
      </c>
      <c r="K10" s="147">
        <f>ROUND(E10*J10,2)</f>
        <v>147.97999999999999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0.47699999999999998</v>
      </c>
      <c r="V10" s="147">
        <f>ROUND(E10*U10,2)</f>
        <v>0.24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4</v>
      </c>
      <c r="B11" s="165" t="s">
        <v>329</v>
      </c>
      <c r="C11" s="171" t="s">
        <v>330</v>
      </c>
      <c r="D11" s="166" t="s">
        <v>223</v>
      </c>
      <c r="E11" s="167">
        <v>0.5</v>
      </c>
      <c r="F11" s="168">
        <v>0</v>
      </c>
      <c r="G11" s="169">
        <f>ROUND(E11*F11,2)</f>
        <v>0</v>
      </c>
      <c r="H11" s="148">
        <v>92.41</v>
      </c>
      <c r="I11" s="147">
        <f>ROUND(E11*H11,2)</f>
        <v>46.21</v>
      </c>
      <c r="J11" s="148">
        <v>19.09</v>
      </c>
      <c r="K11" s="147">
        <f>ROUND(E11*J11,2)</f>
        <v>9.5500000000000007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1.6E-2</v>
      </c>
      <c r="V11" s="147">
        <f>ROUND(E11*U11,2)</f>
        <v>0.01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x14ac:dyDescent="0.25">
      <c r="A12" s="151" t="s">
        <v>173</v>
      </c>
      <c r="B12" s="152" t="s">
        <v>130</v>
      </c>
      <c r="C12" s="170" t="s">
        <v>131</v>
      </c>
      <c r="D12" s="153"/>
      <c r="E12" s="154"/>
      <c r="F12" s="155"/>
      <c r="G12" s="156">
        <f>SUMIF(AG13:AG13,"&lt;&gt;NOR",G13:G13)</f>
        <v>0</v>
      </c>
      <c r="H12" s="150"/>
      <c r="I12" s="150">
        <f>SUM(I13:I13)</f>
        <v>0</v>
      </c>
      <c r="J12" s="150"/>
      <c r="K12" s="150">
        <f>SUM(K13:K13)</f>
        <v>235000</v>
      </c>
      <c r="L12" s="150"/>
      <c r="M12" s="150">
        <f>SUM(M13:M13)</f>
        <v>0</v>
      </c>
      <c r="N12" s="149"/>
      <c r="O12" s="149">
        <f>SUM(O13:O13)</f>
        <v>0</v>
      </c>
      <c r="P12" s="149"/>
      <c r="Q12" s="149">
        <f>SUM(Q13:Q13)</f>
        <v>0</v>
      </c>
      <c r="R12" s="150"/>
      <c r="S12" s="150"/>
      <c r="T12" s="150"/>
      <c r="U12" s="150"/>
      <c r="V12" s="150">
        <f>SUM(V13:V13)</f>
        <v>0</v>
      </c>
      <c r="W12" s="150"/>
      <c r="X12" s="150"/>
      <c r="Y12" s="150"/>
      <c r="AG12" t="s">
        <v>174</v>
      </c>
    </row>
    <row r="13" spans="1:60" ht="20.399999999999999" outlineLevel="1" x14ac:dyDescent="0.25">
      <c r="A13" s="164">
        <v>5</v>
      </c>
      <c r="B13" s="165" t="s">
        <v>610</v>
      </c>
      <c r="C13" s="171" t="s">
        <v>611</v>
      </c>
      <c r="D13" s="166" t="s">
        <v>267</v>
      </c>
      <c r="E13" s="167">
        <v>1</v>
      </c>
      <c r="F13" s="168">
        <v>0</v>
      </c>
      <c r="G13" s="169">
        <f>ROUND(E13*F13,2)</f>
        <v>0</v>
      </c>
      <c r="H13" s="148">
        <v>0</v>
      </c>
      <c r="I13" s="147">
        <f>ROUND(E13*H13,2)</f>
        <v>0</v>
      </c>
      <c r="J13" s="148">
        <v>235000</v>
      </c>
      <c r="K13" s="147">
        <f>ROUND(E13*J13,2)</f>
        <v>235000</v>
      </c>
      <c r="L13" s="147">
        <v>21</v>
      </c>
      <c r="M13" s="147">
        <f>G13*(1+L13/100)</f>
        <v>0</v>
      </c>
      <c r="N13" s="146">
        <v>0</v>
      </c>
      <c r="O13" s="146">
        <f>ROUND(E13*N13,2)</f>
        <v>0</v>
      </c>
      <c r="P13" s="146">
        <v>0</v>
      </c>
      <c r="Q13" s="146">
        <f>ROUND(E13*P13,2)</f>
        <v>0</v>
      </c>
      <c r="R13" s="147"/>
      <c r="S13" s="147" t="s">
        <v>247</v>
      </c>
      <c r="T13" s="147" t="s">
        <v>179</v>
      </c>
      <c r="U13" s="147">
        <v>0</v>
      </c>
      <c r="V13" s="147">
        <f>ROUND(E13*U13,2)</f>
        <v>0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333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x14ac:dyDescent="0.25">
      <c r="A14" s="151" t="s">
        <v>173</v>
      </c>
      <c r="B14" s="152" t="s">
        <v>132</v>
      </c>
      <c r="C14" s="170" t="s">
        <v>133</v>
      </c>
      <c r="D14" s="153"/>
      <c r="E14" s="154"/>
      <c r="F14" s="155"/>
      <c r="G14" s="156">
        <f>SUMIF(AG15:AG15,"&lt;&gt;NOR",G15)</f>
        <v>0</v>
      </c>
      <c r="H14" s="150"/>
      <c r="I14" s="150">
        <f>SUM(I15:I15)</f>
        <v>0</v>
      </c>
      <c r="J14" s="150"/>
      <c r="K14" s="150">
        <f>SUM(K15:K15)</f>
        <v>1500</v>
      </c>
      <c r="L14" s="150"/>
      <c r="M14" s="150">
        <f>SUM(M15:M15)</f>
        <v>0</v>
      </c>
      <c r="N14" s="149"/>
      <c r="O14" s="149">
        <f>SUM(O15:O15)</f>
        <v>0</v>
      </c>
      <c r="P14" s="149"/>
      <c r="Q14" s="149">
        <f>SUM(Q15:Q15)</f>
        <v>0</v>
      </c>
      <c r="R14" s="150"/>
      <c r="S14" s="150"/>
      <c r="T14" s="150"/>
      <c r="U14" s="150"/>
      <c r="V14" s="150">
        <f>SUM(V15:V15)</f>
        <v>0</v>
      </c>
      <c r="W14" s="150"/>
      <c r="X14" s="150"/>
      <c r="Y14" s="150"/>
      <c r="AG14" t="s">
        <v>174</v>
      </c>
    </row>
    <row r="15" spans="1:60" outlineLevel="1" x14ac:dyDescent="0.25">
      <c r="A15" s="164">
        <v>6</v>
      </c>
      <c r="B15" s="165" t="s">
        <v>612</v>
      </c>
      <c r="C15" s="171" t="s">
        <v>613</v>
      </c>
      <c r="D15" s="166" t="s">
        <v>267</v>
      </c>
      <c r="E15" s="167">
        <v>1</v>
      </c>
      <c r="F15" s="168">
        <v>0</v>
      </c>
      <c r="G15" s="169">
        <f>ROUND(E15*F15,2)</f>
        <v>0</v>
      </c>
      <c r="H15" s="148">
        <v>0</v>
      </c>
      <c r="I15" s="147">
        <f>ROUND(E15*H15,2)</f>
        <v>0</v>
      </c>
      <c r="J15" s="148">
        <v>1500</v>
      </c>
      <c r="K15" s="147">
        <f>ROUND(E15*J15,2)</f>
        <v>1500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247</v>
      </c>
      <c r="T15" s="147" t="s">
        <v>179</v>
      </c>
      <c r="U15" s="147">
        <v>0</v>
      </c>
      <c r="V15" s="147">
        <f>ROUND(E15*U15,2)</f>
        <v>0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429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x14ac:dyDescent="0.25">
      <c r="A16" s="151" t="s">
        <v>173</v>
      </c>
      <c r="B16" s="152" t="s">
        <v>140</v>
      </c>
      <c r="C16" s="170" t="s">
        <v>141</v>
      </c>
      <c r="D16" s="153"/>
      <c r="E16" s="154"/>
      <c r="F16" s="155"/>
      <c r="G16" s="156">
        <f>SUMIF(AG17:AG17,"&lt;&gt;NOR",G17:G17)</f>
        <v>0</v>
      </c>
      <c r="H16" s="150"/>
      <c r="I16" s="150">
        <f>SUM(I17:I17)</f>
        <v>0</v>
      </c>
      <c r="J16" s="150"/>
      <c r="K16" s="150">
        <f>SUM(K17:K17)</f>
        <v>631</v>
      </c>
      <c r="L16" s="150"/>
      <c r="M16" s="150">
        <f>SUM(M17:M17)</f>
        <v>0</v>
      </c>
      <c r="N16" s="149"/>
      <c r="O16" s="149">
        <f>SUM(O17:O17)</f>
        <v>0</v>
      </c>
      <c r="P16" s="149"/>
      <c r="Q16" s="149">
        <f>SUM(Q17:Q17)</f>
        <v>0</v>
      </c>
      <c r="R16" s="150"/>
      <c r="S16" s="150"/>
      <c r="T16" s="150"/>
      <c r="U16" s="150"/>
      <c r="V16" s="150">
        <f>SUM(V17:V17)</f>
        <v>1.77</v>
      </c>
      <c r="W16" s="150"/>
      <c r="X16" s="150"/>
      <c r="Y16" s="150"/>
      <c r="AG16" t="s">
        <v>174</v>
      </c>
    </row>
    <row r="17" spans="1:60" outlineLevel="1" x14ac:dyDescent="0.25">
      <c r="A17" s="164">
        <v>9</v>
      </c>
      <c r="B17" s="165" t="s">
        <v>325</v>
      </c>
      <c r="C17" s="171" t="s">
        <v>326</v>
      </c>
      <c r="D17" s="166" t="s">
        <v>235</v>
      </c>
      <c r="E17" s="167">
        <v>0.5</v>
      </c>
      <c r="F17" s="168">
        <v>0</v>
      </c>
      <c r="G17" s="169">
        <f>ROUND(E17*F17,2)</f>
        <v>0</v>
      </c>
      <c r="H17" s="148">
        <v>0</v>
      </c>
      <c r="I17" s="147">
        <f>ROUND(E17*H17,2)</f>
        <v>0</v>
      </c>
      <c r="J17" s="148">
        <v>1262</v>
      </c>
      <c r="K17" s="147">
        <f>ROUND(E17*J17,2)</f>
        <v>631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3.5329999999999999</v>
      </c>
      <c r="V17" s="147">
        <f>ROUND(E17*U17,2)</f>
        <v>1.77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429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15" customHeight="1" x14ac:dyDescent="0.25">
      <c r="A18" s="151" t="s">
        <v>173</v>
      </c>
      <c r="B18" s="152" t="s">
        <v>134</v>
      </c>
      <c r="C18" s="170" t="s">
        <v>135</v>
      </c>
      <c r="D18" s="153"/>
      <c r="E18" s="154"/>
      <c r="F18" s="155"/>
      <c r="G18" s="156">
        <f>SUMIF(AG19:AG21,"&lt;&gt;NOR",G19:G21)</f>
        <v>0</v>
      </c>
      <c r="H18" s="150"/>
      <c r="I18" s="150">
        <f>SUM(I19:I21)</f>
        <v>0</v>
      </c>
      <c r="J18" s="150"/>
      <c r="K18" s="150">
        <f>SUM(K19:K21)</f>
        <v>281.75</v>
      </c>
      <c r="L18" s="150"/>
      <c r="M18" s="150">
        <f>SUM(M19:M21)</f>
        <v>0</v>
      </c>
      <c r="N18" s="149"/>
      <c r="O18" s="149">
        <f>SUM(O19:O21)</f>
        <v>0</v>
      </c>
      <c r="P18" s="149"/>
      <c r="Q18" s="149">
        <f>SUM(Q19:Q21)</f>
        <v>0</v>
      </c>
      <c r="R18" s="150"/>
      <c r="S18" s="150"/>
      <c r="T18" s="150"/>
      <c r="U18" s="150"/>
      <c r="V18" s="150">
        <f>SUM(V19:V21)</f>
        <v>0.05</v>
      </c>
      <c r="W18" s="150"/>
      <c r="X18" s="150"/>
      <c r="Y18" s="150"/>
      <c r="AG18" t="s">
        <v>174</v>
      </c>
    </row>
    <row r="19" spans="1:60" outlineLevel="1" x14ac:dyDescent="0.25">
      <c r="A19" s="164">
        <v>12</v>
      </c>
      <c r="B19" s="165" t="s">
        <v>460</v>
      </c>
      <c r="C19" s="171" t="s">
        <v>461</v>
      </c>
      <c r="D19" s="166" t="s">
        <v>235</v>
      </c>
      <c r="E19" s="167">
        <v>0.5</v>
      </c>
      <c r="F19" s="168">
        <v>0</v>
      </c>
      <c r="G19" s="169">
        <f>ROUND(E19*F19,2)</f>
        <v>0</v>
      </c>
      <c r="H19" s="148">
        <v>0</v>
      </c>
      <c r="I19" s="147">
        <f>ROUND(E19*H19,2)</f>
        <v>0</v>
      </c>
      <c r="J19" s="148">
        <v>42</v>
      </c>
      <c r="K19" s="147">
        <f>ROUND(E19*J19,2)</f>
        <v>21</v>
      </c>
      <c r="L19" s="147">
        <v>21</v>
      </c>
      <c r="M19" s="147">
        <f>G19*(1+L19/100)</f>
        <v>0</v>
      </c>
      <c r="N19" s="146">
        <v>0</v>
      </c>
      <c r="O19" s="146">
        <f>ROUND(E19*N19,2)</f>
        <v>0</v>
      </c>
      <c r="P19" s="146">
        <v>0</v>
      </c>
      <c r="Q19" s="146">
        <f>ROUND(E19*P19,2)</f>
        <v>0</v>
      </c>
      <c r="R19" s="147"/>
      <c r="S19" s="147" t="s">
        <v>178</v>
      </c>
      <c r="T19" s="147" t="s">
        <v>179</v>
      </c>
      <c r="U19" s="147">
        <v>8.6999999999999994E-2</v>
      </c>
      <c r="V19" s="147">
        <f>ROUND(E19*U19,2)</f>
        <v>0.04</v>
      </c>
      <c r="W19" s="147"/>
      <c r="X19" s="147" t="s">
        <v>224</v>
      </c>
      <c r="Y19" s="147" t="s">
        <v>181</v>
      </c>
      <c r="Z19" s="137"/>
      <c r="AA19" s="137"/>
      <c r="AB19" s="137"/>
      <c r="AC19" s="137"/>
      <c r="AD19" s="137"/>
      <c r="AE19" s="137"/>
      <c r="AF19" s="137"/>
      <c r="AG19" s="137" t="s">
        <v>429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64">
        <v>13</v>
      </c>
      <c r="B20" s="165" t="s">
        <v>238</v>
      </c>
      <c r="C20" s="171" t="s">
        <v>239</v>
      </c>
      <c r="D20" s="166" t="s">
        <v>235</v>
      </c>
      <c r="E20" s="167">
        <v>0.5</v>
      </c>
      <c r="F20" s="168">
        <v>0</v>
      </c>
      <c r="G20" s="169">
        <f>ROUND(E20*F20,2)</f>
        <v>0</v>
      </c>
      <c r="H20" s="148">
        <v>0</v>
      </c>
      <c r="I20" s="147">
        <f>ROUND(E20*H20,2)</f>
        <v>0</v>
      </c>
      <c r="J20" s="148">
        <v>105.5</v>
      </c>
      <c r="K20" s="147">
        <f>ROUND(E20*J20,2)</f>
        <v>52.75</v>
      </c>
      <c r="L20" s="147">
        <v>21</v>
      </c>
      <c r="M20" s="147">
        <f>G20*(1+L20/100)</f>
        <v>0</v>
      </c>
      <c r="N20" s="146">
        <v>0</v>
      </c>
      <c r="O20" s="146">
        <f>ROUND(E20*N20,2)</f>
        <v>0</v>
      </c>
      <c r="P20" s="146">
        <v>0</v>
      </c>
      <c r="Q20" s="146">
        <f>ROUND(E20*P20,2)</f>
        <v>0</v>
      </c>
      <c r="R20" s="147"/>
      <c r="S20" s="147" t="s">
        <v>178</v>
      </c>
      <c r="T20" s="147" t="s">
        <v>179</v>
      </c>
      <c r="U20" s="147">
        <v>1.0999999999999999E-2</v>
      </c>
      <c r="V20" s="147">
        <f>ROUND(E20*U20,2)</f>
        <v>0.01</v>
      </c>
      <c r="W20" s="147"/>
      <c r="X20" s="147" t="s">
        <v>224</v>
      </c>
      <c r="Y20" s="147" t="s">
        <v>181</v>
      </c>
      <c r="Z20" s="137"/>
      <c r="AA20" s="137"/>
      <c r="AB20" s="137"/>
      <c r="AC20" s="137"/>
      <c r="AD20" s="137"/>
      <c r="AE20" s="137"/>
      <c r="AF20" s="137"/>
      <c r="AG20" s="137" t="s">
        <v>429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58">
        <v>14</v>
      </c>
      <c r="B21" s="159" t="s">
        <v>240</v>
      </c>
      <c r="C21" s="172" t="s">
        <v>241</v>
      </c>
      <c r="D21" s="160" t="s">
        <v>235</v>
      </c>
      <c r="E21" s="161">
        <v>10</v>
      </c>
      <c r="F21" s="162">
        <v>0</v>
      </c>
      <c r="G21" s="163">
        <f>ROUND(E21*F21,2)</f>
        <v>0</v>
      </c>
      <c r="H21" s="148">
        <v>0</v>
      </c>
      <c r="I21" s="147">
        <f>ROUND(E21*H21,2)</f>
        <v>0</v>
      </c>
      <c r="J21" s="148">
        <v>20.8</v>
      </c>
      <c r="K21" s="147">
        <f>ROUND(E21*J21,2)</f>
        <v>208</v>
      </c>
      <c r="L21" s="147">
        <v>21</v>
      </c>
      <c r="M21" s="147">
        <f>G21*(1+L21/100)</f>
        <v>0</v>
      </c>
      <c r="N21" s="146">
        <v>0</v>
      </c>
      <c r="O21" s="146">
        <f>ROUND(E21*N21,2)</f>
        <v>0</v>
      </c>
      <c r="P21" s="146">
        <v>0</v>
      </c>
      <c r="Q21" s="146">
        <f>ROUND(E21*P21,2)</f>
        <v>0</v>
      </c>
      <c r="R21" s="147"/>
      <c r="S21" s="147" t="s">
        <v>178</v>
      </c>
      <c r="T21" s="147" t="s">
        <v>179</v>
      </c>
      <c r="U21" s="147">
        <v>0</v>
      </c>
      <c r="V21" s="147">
        <f>ROUND(E21*U21,2)</f>
        <v>0</v>
      </c>
      <c r="W21" s="147"/>
      <c r="X21" s="147" t="s">
        <v>224</v>
      </c>
      <c r="Y21" s="147" t="s">
        <v>181</v>
      </c>
      <c r="Z21" s="137"/>
      <c r="AA21" s="137"/>
      <c r="AB21" s="137"/>
      <c r="AC21" s="137"/>
      <c r="AD21" s="137"/>
      <c r="AE21" s="137"/>
      <c r="AF21" s="137"/>
      <c r="AG21" s="137" t="s">
        <v>429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5">
      <c r="A22" s="3"/>
      <c r="B22" s="4"/>
      <c r="C22" s="17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159</v>
      </c>
    </row>
    <row r="23" spans="1:60" x14ac:dyDescent="0.25">
      <c r="A23" s="140"/>
      <c r="B23" s="141" t="s">
        <v>31</v>
      </c>
      <c r="C23" s="174"/>
      <c r="D23" s="142"/>
      <c r="E23" s="143"/>
      <c r="F23" s="143"/>
      <c r="G23" s="157">
        <f>G8+G12+G14+G16+G18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217</v>
      </c>
    </row>
    <row r="24" spans="1:60" x14ac:dyDescent="0.25">
      <c r="A24" s="3"/>
      <c r="B24" s="4"/>
      <c r="C24" s="17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3"/>
      <c r="B25" s="4"/>
      <c r="C25" s="17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68" t="s">
        <v>218</v>
      </c>
      <c r="B26" s="268"/>
      <c r="C26" s="26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49"/>
      <c r="B27" s="250"/>
      <c r="C27" s="251"/>
      <c r="D27" s="250"/>
      <c r="E27" s="250"/>
      <c r="F27" s="250"/>
      <c r="G27" s="25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219</v>
      </c>
    </row>
    <row r="28" spans="1:60" x14ac:dyDescent="0.25">
      <c r="A28" s="253"/>
      <c r="B28" s="254"/>
      <c r="C28" s="255"/>
      <c r="D28" s="254"/>
      <c r="E28" s="254"/>
      <c r="F28" s="254"/>
      <c r="G28" s="25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3"/>
      <c r="B32" s="4"/>
      <c r="C32" s="17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5">
      <c r="C33" s="175"/>
      <c r="D33" s="10"/>
      <c r="AG33" t="s">
        <v>220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9C55-882D-4072-BEED-6639641B12B5}">
  <sheetPr>
    <outlinePr summaryBelow="0"/>
  </sheetPr>
  <dimension ref="A1:BH5000"/>
  <sheetViews>
    <sheetView workbookViewId="0">
      <pane ySplit="7" topLeftCell="A8" activePane="bottomLeft" state="frozen"/>
      <selection pane="bottomLeft" activeCell="F18" sqref="F18"/>
    </sheetView>
  </sheetViews>
  <sheetFormatPr defaultRowHeight="13.2" outlineLevelRow="1" x14ac:dyDescent="0.25"/>
  <cols>
    <col min="1" max="1" width="3.44140625" customWidth="1"/>
    <col min="2" max="2" width="12.6640625" style="111" customWidth="1"/>
    <col min="3" max="3" width="38.33203125" style="11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1" t="s">
        <v>7</v>
      </c>
      <c r="B1" s="261"/>
      <c r="C1" s="261"/>
      <c r="D1" s="261"/>
      <c r="E1" s="261"/>
      <c r="F1" s="261"/>
      <c r="G1" s="261"/>
      <c r="AG1" t="s">
        <v>147</v>
      </c>
    </row>
    <row r="2" spans="1:60" ht="25.05" customHeight="1" x14ac:dyDescent="0.25">
      <c r="A2" s="47" t="s">
        <v>8</v>
      </c>
      <c r="B2" s="46" t="s">
        <v>43</v>
      </c>
      <c r="C2" s="262" t="s">
        <v>44</v>
      </c>
      <c r="D2" s="263"/>
      <c r="E2" s="263"/>
      <c r="F2" s="263"/>
      <c r="G2" s="264"/>
      <c r="AG2" t="s">
        <v>148</v>
      </c>
    </row>
    <row r="3" spans="1:60" ht="25.05" customHeight="1" x14ac:dyDescent="0.25">
      <c r="A3" s="47" t="s">
        <v>9</v>
      </c>
      <c r="B3" s="46" t="s">
        <v>62</v>
      </c>
      <c r="C3" s="262" t="s">
        <v>63</v>
      </c>
      <c r="D3" s="263"/>
      <c r="E3" s="263"/>
      <c r="F3" s="263"/>
      <c r="G3" s="264"/>
      <c r="AC3" s="111" t="s">
        <v>148</v>
      </c>
      <c r="AG3" t="s">
        <v>149</v>
      </c>
    </row>
    <row r="4" spans="1:60" ht="25.05" customHeight="1" x14ac:dyDescent="0.25">
      <c r="A4" s="130" t="s">
        <v>10</v>
      </c>
      <c r="B4" s="131" t="s">
        <v>79</v>
      </c>
      <c r="C4" s="265" t="s">
        <v>80</v>
      </c>
      <c r="D4" s="266"/>
      <c r="E4" s="266"/>
      <c r="F4" s="266"/>
      <c r="G4" s="267"/>
      <c r="AG4" t="s">
        <v>150</v>
      </c>
    </row>
    <row r="5" spans="1:60" x14ac:dyDescent="0.25">
      <c r="D5" s="10"/>
    </row>
    <row r="6" spans="1:60" ht="39.6" x14ac:dyDescent="0.25">
      <c r="A6" s="133" t="s">
        <v>151</v>
      </c>
      <c r="B6" s="135" t="s">
        <v>152</v>
      </c>
      <c r="C6" s="135" t="s">
        <v>153</v>
      </c>
      <c r="D6" s="134" t="s">
        <v>154</v>
      </c>
      <c r="E6" s="133" t="s">
        <v>155</v>
      </c>
      <c r="F6" s="132" t="s">
        <v>156</v>
      </c>
      <c r="G6" s="133" t="s">
        <v>31</v>
      </c>
      <c r="H6" s="136" t="s">
        <v>32</v>
      </c>
      <c r="I6" s="136" t="s">
        <v>157</v>
      </c>
      <c r="J6" s="136" t="s">
        <v>33</v>
      </c>
      <c r="K6" s="136" t="s">
        <v>158</v>
      </c>
      <c r="L6" s="136" t="s">
        <v>159</v>
      </c>
      <c r="M6" s="136" t="s">
        <v>160</v>
      </c>
      <c r="N6" s="136" t="s">
        <v>161</v>
      </c>
      <c r="O6" s="136" t="s">
        <v>162</v>
      </c>
      <c r="P6" s="136" t="s">
        <v>163</v>
      </c>
      <c r="Q6" s="136" t="s">
        <v>164</v>
      </c>
      <c r="R6" s="136" t="s">
        <v>165</v>
      </c>
      <c r="S6" s="136" t="s">
        <v>166</v>
      </c>
      <c r="T6" s="136" t="s">
        <v>167</v>
      </c>
      <c r="U6" s="136" t="s">
        <v>168</v>
      </c>
      <c r="V6" s="136" t="s">
        <v>169</v>
      </c>
      <c r="W6" s="136" t="s">
        <v>170</v>
      </c>
      <c r="X6" s="136" t="s">
        <v>171</v>
      </c>
      <c r="Y6" s="136" t="s">
        <v>172</v>
      </c>
    </row>
    <row r="7" spans="1:60" hidden="1" x14ac:dyDescent="0.25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8"/>
      <c r="O7" s="138"/>
      <c r="P7" s="138"/>
      <c r="Q7" s="138"/>
      <c r="R7" s="139"/>
      <c r="S7" s="139"/>
      <c r="T7" s="139"/>
      <c r="U7" s="139"/>
      <c r="V7" s="139"/>
      <c r="W7" s="139"/>
      <c r="X7" s="139"/>
      <c r="Y7" s="139"/>
    </row>
    <row r="8" spans="1:60" x14ac:dyDescent="0.25">
      <c r="A8" s="151" t="s">
        <v>173</v>
      </c>
      <c r="B8" s="152" t="s">
        <v>114</v>
      </c>
      <c r="C8" s="170" t="s">
        <v>115</v>
      </c>
      <c r="D8" s="153"/>
      <c r="E8" s="154"/>
      <c r="F8" s="155"/>
      <c r="G8" s="156">
        <f>SUMIF(AG9:AG11,"&lt;&gt;NOR",G9:G11)</f>
        <v>0</v>
      </c>
      <c r="H8" s="150"/>
      <c r="I8" s="150">
        <f>SUM(I9:I11)</f>
        <v>73810.41</v>
      </c>
      <c r="J8" s="150"/>
      <c r="K8" s="150">
        <f>SUM(K9:K11)</f>
        <v>72776.59</v>
      </c>
      <c r="L8" s="150"/>
      <c r="M8" s="150">
        <f>SUM(M9:M11)</f>
        <v>0</v>
      </c>
      <c r="N8" s="149"/>
      <c r="O8" s="149">
        <f>SUM(O9:O11)</f>
        <v>0</v>
      </c>
      <c r="P8" s="149"/>
      <c r="Q8" s="149">
        <f>SUM(Q9:Q11)</f>
        <v>0</v>
      </c>
      <c r="R8" s="150"/>
      <c r="S8" s="150"/>
      <c r="T8" s="150"/>
      <c r="U8" s="150"/>
      <c r="V8" s="150">
        <f>SUM(V9:V11)</f>
        <v>131.44</v>
      </c>
      <c r="W8" s="150"/>
      <c r="X8" s="150"/>
      <c r="Y8" s="150"/>
      <c r="AG8" t="s">
        <v>174</v>
      </c>
    </row>
    <row r="9" spans="1:60" outlineLevel="1" x14ac:dyDescent="0.25">
      <c r="A9" s="164">
        <v>1</v>
      </c>
      <c r="B9" s="165" t="s">
        <v>622</v>
      </c>
      <c r="C9" s="171" t="s">
        <v>623</v>
      </c>
      <c r="D9" s="166" t="s">
        <v>235</v>
      </c>
      <c r="E9" s="167">
        <v>17.850000000000001</v>
      </c>
      <c r="F9" s="168">
        <v>0</v>
      </c>
      <c r="G9" s="169">
        <f>ROUND(E9*F9,2)</f>
        <v>0</v>
      </c>
      <c r="H9" s="148">
        <v>2722.81</v>
      </c>
      <c r="I9" s="147">
        <f>ROUND(E9*H9,2)</f>
        <v>48602.16</v>
      </c>
      <c r="J9" s="148">
        <v>497.19</v>
      </c>
      <c r="K9" s="147">
        <f>ROUND(E9*J9,2)</f>
        <v>8874.84</v>
      </c>
      <c r="L9" s="147">
        <v>21</v>
      </c>
      <c r="M9" s="147">
        <f>G9*(1+L9/100)</f>
        <v>0</v>
      </c>
      <c r="N9" s="146">
        <v>0</v>
      </c>
      <c r="O9" s="146">
        <f>ROUND(E9*N9,2)</f>
        <v>0</v>
      </c>
      <c r="P9" s="146">
        <v>0</v>
      </c>
      <c r="Q9" s="146">
        <f>ROUND(E9*P9,2)</f>
        <v>0</v>
      </c>
      <c r="R9" s="147"/>
      <c r="S9" s="147" t="s">
        <v>178</v>
      </c>
      <c r="T9" s="147" t="s">
        <v>179</v>
      </c>
      <c r="U9" s="147">
        <v>0.97699999999999998</v>
      </c>
      <c r="V9" s="147">
        <f>ROUND(E9*U9,2)</f>
        <v>17.440000000000001</v>
      </c>
      <c r="W9" s="147"/>
      <c r="X9" s="147" t="s">
        <v>224</v>
      </c>
      <c r="Y9" s="147" t="s">
        <v>181</v>
      </c>
      <c r="Z9" s="137"/>
      <c r="AA9" s="137"/>
      <c r="AB9" s="137"/>
      <c r="AC9" s="137"/>
      <c r="AD9" s="137"/>
      <c r="AE9" s="137"/>
      <c r="AF9" s="137"/>
      <c r="AG9" s="137" t="s">
        <v>225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64">
        <v>2</v>
      </c>
      <c r="B10" s="165" t="s">
        <v>624</v>
      </c>
      <c r="C10" s="171" t="s">
        <v>625</v>
      </c>
      <c r="D10" s="166" t="s">
        <v>223</v>
      </c>
      <c r="E10" s="167">
        <v>95</v>
      </c>
      <c r="F10" s="168">
        <v>0</v>
      </c>
      <c r="G10" s="169">
        <f>ROUND(E10*F10,2)</f>
        <v>0</v>
      </c>
      <c r="H10" s="148">
        <v>265.35000000000002</v>
      </c>
      <c r="I10" s="147">
        <f>ROUND(E10*H10,2)</f>
        <v>25208.25</v>
      </c>
      <c r="J10" s="148">
        <v>445.65</v>
      </c>
      <c r="K10" s="147">
        <f>ROUND(E10*J10,2)</f>
        <v>42336.75</v>
      </c>
      <c r="L10" s="147">
        <v>21</v>
      </c>
      <c r="M10" s="147">
        <f>G10*(1+L10/100)</f>
        <v>0</v>
      </c>
      <c r="N10" s="146">
        <v>0</v>
      </c>
      <c r="O10" s="146">
        <f>ROUND(E10*N10,2)</f>
        <v>0</v>
      </c>
      <c r="P10" s="146">
        <v>0</v>
      </c>
      <c r="Q10" s="146">
        <f>ROUND(E10*P10,2)</f>
        <v>0</v>
      </c>
      <c r="R10" s="147"/>
      <c r="S10" s="147" t="s">
        <v>178</v>
      </c>
      <c r="T10" s="147" t="s">
        <v>179</v>
      </c>
      <c r="U10" s="147">
        <v>0.85</v>
      </c>
      <c r="V10" s="147">
        <f>ROUND(E10*U10,2)</f>
        <v>80.75</v>
      </c>
      <c r="W10" s="147"/>
      <c r="X10" s="147" t="s">
        <v>224</v>
      </c>
      <c r="Y10" s="147" t="s">
        <v>181</v>
      </c>
      <c r="Z10" s="137"/>
      <c r="AA10" s="137"/>
      <c r="AB10" s="137"/>
      <c r="AC10" s="137"/>
      <c r="AD10" s="137"/>
      <c r="AE10" s="137"/>
      <c r="AF10" s="137"/>
      <c r="AG10" s="137" t="s">
        <v>225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64">
        <v>3</v>
      </c>
      <c r="B11" s="165" t="s">
        <v>626</v>
      </c>
      <c r="C11" s="171" t="s">
        <v>627</v>
      </c>
      <c r="D11" s="166" t="s">
        <v>223</v>
      </c>
      <c r="E11" s="167">
        <v>95</v>
      </c>
      <c r="F11" s="168">
        <v>0</v>
      </c>
      <c r="G11" s="169">
        <f>ROUND(E11*F11,2)</f>
        <v>0</v>
      </c>
      <c r="H11" s="148">
        <v>0</v>
      </c>
      <c r="I11" s="147">
        <f>ROUND(E11*H11,2)</f>
        <v>0</v>
      </c>
      <c r="J11" s="148">
        <v>227</v>
      </c>
      <c r="K11" s="147">
        <f>ROUND(E11*J11,2)</f>
        <v>21565</v>
      </c>
      <c r="L11" s="147">
        <v>21</v>
      </c>
      <c r="M11" s="147">
        <f>G11*(1+L11/100)</f>
        <v>0</v>
      </c>
      <c r="N11" s="146">
        <v>0</v>
      </c>
      <c r="O11" s="146">
        <f>ROUND(E11*N11,2)</f>
        <v>0</v>
      </c>
      <c r="P11" s="146">
        <v>0</v>
      </c>
      <c r="Q11" s="146">
        <f>ROUND(E11*P11,2)</f>
        <v>0</v>
      </c>
      <c r="R11" s="147"/>
      <c r="S11" s="147" t="s">
        <v>178</v>
      </c>
      <c r="T11" s="147" t="s">
        <v>179</v>
      </c>
      <c r="U11" s="147">
        <v>0.35</v>
      </c>
      <c r="V11" s="147">
        <f>ROUND(E11*U11,2)</f>
        <v>33.25</v>
      </c>
      <c r="W11" s="147"/>
      <c r="X11" s="147" t="s">
        <v>224</v>
      </c>
      <c r="Y11" s="147" t="s">
        <v>181</v>
      </c>
      <c r="Z11" s="137"/>
      <c r="AA11" s="137"/>
      <c r="AB11" s="137"/>
      <c r="AC11" s="137"/>
      <c r="AD11" s="137"/>
      <c r="AE11" s="137"/>
      <c r="AF11" s="137"/>
      <c r="AG11" s="137" t="s">
        <v>225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x14ac:dyDescent="0.25">
      <c r="A12" s="151" t="s">
        <v>173</v>
      </c>
      <c r="B12" s="152" t="s">
        <v>128</v>
      </c>
      <c r="C12" s="170" t="s">
        <v>129</v>
      </c>
      <c r="D12" s="153"/>
      <c r="E12" s="154"/>
      <c r="F12" s="155"/>
      <c r="G12" s="156">
        <f>SUMIF(AG13:AG13,"&lt;&gt;NOR",G13:G13)</f>
        <v>0</v>
      </c>
      <c r="H12" s="150"/>
      <c r="I12" s="150">
        <f>SUM(I13:I13)</f>
        <v>0</v>
      </c>
      <c r="J12" s="150"/>
      <c r="K12" s="150">
        <f>SUM(K13:K13)</f>
        <v>29694.61</v>
      </c>
      <c r="L12" s="150"/>
      <c r="M12" s="150">
        <f>SUM(M13:M13)</f>
        <v>0</v>
      </c>
      <c r="N12" s="149"/>
      <c r="O12" s="149">
        <f>SUM(O13:O13)</f>
        <v>0</v>
      </c>
      <c r="P12" s="149"/>
      <c r="Q12" s="149">
        <f>SUM(Q13:Q13)</f>
        <v>0</v>
      </c>
      <c r="R12" s="150"/>
      <c r="S12" s="150"/>
      <c r="T12" s="150"/>
      <c r="U12" s="150"/>
      <c r="V12" s="150">
        <f>SUM(V13:V13)</f>
        <v>71.09</v>
      </c>
      <c r="W12" s="150"/>
      <c r="X12" s="150"/>
      <c r="Y12" s="150"/>
      <c r="AG12" t="s">
        <v>174</v>
      </c>
    </row>
    <row r="13" spans="1:60" outlineLevel="1" x14ac:dyDescent="0.25">
      <c r="A13" s="164">
        <v>4</v>
      </c>
      <c r="B13" s="165" t="s">
        <v>628</v>
      </c>
      <c r="C13" s="171" t="s">
        <v>629</v>
      </c>
      <c r="D13" s="166" t="s">
        <v>277</v>
      </c>
      <c r="E13" s="167">
        <v>56.239800000000002</v>
      </c>
      <c r="F13" s="168">
        <v>0</v>
      </c>
      <c r="G13" s="169">
        <f>ROUND(E13*F13,2)</f>
        <v>0</v>
      </c>
      <c r="H13" s="148">
        <v>0</v>
      </c>
      <c r="I13" s="147">
        <f>ROUND(E13*H13,2)</f>
        <v>0</v>
      </c>
      <c r="J13" s="148">
        <v>528</v>
      </c>
      <c r="K13" s="147">
        <f>ROUND(E13*J13,2)</f>
        <v>29694.61</v>
      </c>
      <c r="L13" s="147">
        <v>21</v>
      </c>
      <c r="M13" s="147">
        <f>G13*(1+L13/100)</f>
        <v>0</v>
      </c>
      <c r="N13" s="146">
        <v>0</v>
      </c>
      <c r="O13" s="146">
        <f>ROUND(E13*N13,2)</f>
        <v>0</v>
      </c>
      <c r="P13" s="146">
        <v>0</v>
      </c>
      <c r="Q13" s="146">
        <f>ROUND(E13*P13,2)</f>
        <v>0</v>
      </c>
      <c r="R13" s="147"/>
      <c r="S13" s="147" t="s">
        <v>178</v>
      </c>
      <c r="T13" s="147" t="s">
        <v>179</v>
      </c>
      <c r="U13" s="147">
        <v>1.264</v>
      </c>
      <c r="V13" s="147">
        <f>ROUND(E13*U13,2)</f>
        <v>71.09</v>
      </c>
      <c r="W13" s="147"/>
      <c r="X13" s="147" t="s">
        <v>224</v>
      </c>
      <c r="Y13" s="147" t="s">
        <v>181</v>
      </c>
      <c r="Z13" s="137"/>
      <c r="AA13" s="137"/>
      <c r="AB13" s="137"/>
      <c r="AC13" s="137"/>
      <c r="AD13" s="137"/>
      <c r="AE13" s="137"/>
      <c r="AF13" s="137"/>
      <c r="AG13" s="137" t="s">
        <v>225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x14ac:dyDescent="0.25">
      <c r="A14" s="151" t="s">
        <v>173</v>
      </c>
      <c r="B14" s="152" t="s">
        <v>142</v>
      </c>
      <c r="C14" s="170" t="s">
        <v>143</v>
      </c>
      <c r="D14" s="153"/>
      <c r="E14" s="154"/>
      <c r="F14" s="155"/>
      <c r="G14" s="156">
        <f>SUMIF(AG15:AG17,"&lt;&gt;NOR",G15:G17)</f>
        <v>0</v>
      </c>
      <c r="H14" s="150"/>
      <c r="I14" s="150">
        <f>SUM(I15:I17)</f>
        <v>0</v>
      </c>
      <c r="J14" s="150"/>
      <c r="K14" s="150">
        <f>SUM(K15:K17)</f>
        <v>54800.070000000007</v>
      </c>
      <c r="L14" s="150"/>
      <c r="M14" s="150">
        <f>SUM(M15:M17)</f>
        <v>0</v>
      </c>
      <c r="N14" s="149"/>
      <c r="O14" s="149">
        <f>SUM(O15:O17)</f>
        <v>0</v>
      </c>
      <c r="P14" s="149"/>
      <c r="Q14" s="149">
        <f>SUM(Q15:Q17)</f>
        <v>0</v>
      </c>
      <c r="R14" s="150"/>
      <c r="S14" s="150"/>
      <c r="T14" s="150"/>
      <c r="U14" s="150"/>
      <c r="V14" s="150">
        <f>SUM(V15:V17)</f>
        <v>83.83</v>
      </c>
      <c r="W14" s="150"/>
      <c r="X14" s="150"/>
      <c r="Y14" s="150"/>
      <c r="AG14" t="s">
        <v>174</v>
      </c>
    </row>
    <row r="15" spans="1:60" ht="20.399999999999999" outlineLevel="1" x14ac:dyDescent="0.25">
      <c r="A15" s="164">
        <v>5</v>
      </c>
      <c r="B15" s="165" t="s">
        <v>425</v>
      </c>
      <c r="C15" s="171" t="s">
        <v>426</v>
      </c>
      <c r="D15" s="166" t="s">
        <v>277</v>
      </c>
      <c r="E15" s="167">
        <v>67.821879999999993</v>
      </c>
      <c r="F15" s="168">
        <v>0</v>
      </c>
      <c r="G15" s="169">
        <f>ROUND(E15*F15,2)</f>
        <v>0</v>
      </c>
      <c r="H15" s="148">
        <v>0</v>
      </c>
      <c r="I15" s="147">
        <f>ROUND(E15*H15,2)</f>
        <v>0</v>
      </c>
      <c r="J15" s="148">
        <v>224.5</v>
      </c>
      <c r="K15" s="147">
        <f>ROUND(E15*J15,2)</f>
        <v>15226.01</v>
      </c>
      <c r="L15" s="147">
        <v>21</v>
      </c>
      <c r="M15" s="147">
        <f>G15*(1+L15/100)</f>
        <v>0</v>
      </c>
      <c r="N15" s="146">
        <v>0</v>
      </c>
      <c r="O15" s="146">
        <f>ROUND(E15*N15,2)</f>
        <v>0</v>
      </c>
      <c r="P15" s="146">
        <v>0</v>
      </c>
      <c r="Q15" s="146">
        <f>ROUND(E15*P15,2)</f>
        <v>0</v>
      </c>
      <c r="R15" s="147"/>
      <c r="S15" s="147" t="s">
        <v>178</v>
      </c>
      <c r="T15" s="147" t="s">
        <v>179</v>
      </c>
      <c r="U15" s="147">
        <v>0.49</v>
      </c>
      <c r="V15" s="147">
        <f>ROUND(E15*U15,2)</f>
        <v>33.229999999999997</v>
      </c>
      <c r="W15" s="147"/>
      <c r="X15" s="147" t="s">
        <v>224</v>
      </c>
      <c r="Y15" s="147" t="s">
        <v>181</v>
      </c>
      <c r="Z15" s="137"/>
      <c r="AA15" s="137"/>
      <c r="AB15" s="137"/>
      <c r="AC15" s="137"/>
      <c r="AD15" s="137"/>
      <c r="AE15" s="137"/>
      <c r="AF15" s="137"/>
      <c r="AG15" s="137" t="s">
        <v>429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64">
        <v>6</v>
      </c>
      <c r="B16" s="165" t="s">
        <v>427</v>
      </c>
      <c r="C16" s="171" t="s">
        <v>428</v>
      </c>
      <c r="D16" s="166" t="s">
        <v>277</v>
      </c>
      <c r="E16" s="167">
        <v>67.821879999999993</v>
      </c>
      <c r="F16" s="168">
        <v>0</v>
      </c>
      <c r="G16" s="169">
        <f>ROUND(E16*F16,2)</f>
        <v>0</v>
      </c>
      <c r="H16" s="148">
        <v>0</v>
      </c>
      <c r="I16" s="147">
        <f>ROUND(E16*H16,2)</f>
        <v>0</v>
      </c>
      <c r="J16" s="148">
        <v>283.5</v>
      </c>
      <c r="K16" s="147">
        <f>ROUND(E16*J16,2)</f>
        <v>19227.5</v>
      </c>
      <c r="L16" s="147">
        <v>21</v>
      </c>
      <c r="M16" s="147">
        <f>G16*(1+L16/100)</f>
        <v>0</v>
      </c>
      <c r="N16" s="146">
        <v>0</v>
      </c>
      <c r="O16" s="146">
        <f>ROUND(E16*N16,2)</f>
        <v>0</v>
      </c>
      <c r="P16" s="146">
        <v>0</v>
      </c>
      <c r="Q16" s="146">
        <f>ROUND(E16*P16,2)</f>
        <v>0</v>
      </c>
      <c r="R16" s="147"/>
      <c r="S16" s="147" t="s">
        <v>178</v>
      </c>
      <c r="T16" s="147" t="s">
        <v>179</v>
      </c>
      <c r="U16" s="147">
        <v>0.746</v>
      </c>
      <c r="V16" s="147">
        <f>ROUND(E16*U16,2)</f>
        <v>50.6</v>
      </c>
      <c r="W16" s="147"/>
      <c r="X16" s="147" t="s">
        <v>224</v>
      </c>
      <c r="Y16" s="147" t="s">
        <v>181</v>
      </c>
      <c r="Z16" s="137"/>
      <c r="AA16" s="137"/>
      <c r="AB16" s="137"/>
      <c r="AC16" s="137"/>
      <c r="AD16" s="137"/>
      <c r="AE16" s="137"/>
      <c r="AF16" s="137"/>
      <c r="AG16" s="137" t="s">
        <v>429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58">
        <v>7</v>
      </c>
      <c r="B17" s="159" t="s">
        <v>441</v>
      </c>
      <c r="C17" s="172" t="s">
        <v>442</v>
      </c>
      <c r="D17" s="160" t="s">
        <v>277</v>
      </c>
      <c r="E17" s="161">
        <v>67.821879999999993</v>
      </c>
      <c r="F17" s="162">
        <v>0</v>
      </c>
      <c r="G17" s="163">
        <f>ROUND(E17*F17,2)</f>
        <v>0</v>
      </c>
      <c r="H17" s="148">
        <v>0</v>
      </c>
      <c r="I17" s="147">
        <f>ROUND(E17*H17,2)</f>
        <v>0</v>
      </c>
      <c r="J17" s="148">
        <v>300</v>
      </c>
      <c r="K17" s="147">
        <f>ROUND(E17*J17,2)</f>
        <v>20346.560000000001</v>
      </c>
      <c r="L17" s="147">
        <v>21</v>
      </c>
      <c r="M17" s="147">
        <f>G17*(1+L17/100)</f>
        <v>0</v>
      </c>
      <c r="N17" s="146">
        <v>0</v>
      </c>
      <c r="O17" s="146">
        <f>ROUND(E17*N17,2)</f>
        <v>0</v>
      </c>
      <c r="P17" s="146">
        <v>0</v>
      </c>
      <c r="Q17" s="146">
        <f>ROUND(E17*P17,2)</f>
        <v>0</v>
      </c>
      <c r="R17" s="147"/>
      <c r="S17" s="147" t="s">
        <v>178</v>
      </c>
      <c r="T17" s="147" t="s">
        <v>179</v>
      </c>
      <c r="U17" s="147">
        <v>0</v>
      </c>
      <c r="V17" s="147">
        <f>ROUND(E17*U17,2)</f>
        <v>0</v>
      </c>
      <c r="W17" s="147"/>
      <c r="X17" s="147" t="s">
        <v>224</v>
      </c>
      <c r="Y17" s="147" t="s">
        <v>181</v>
      </c>
      <c r="Z17" s="137"/>
      <c r="AA17" s="137"/>
      <c r="AB17" s="137"/>
      <c r="AC17" s="137"/>
      <c r="AD17" s="137"/>
      <c r="AE17" s="137"/>
      <c r="AF17" s="137"/>
      <c r="AG17" s="137" t="s">
        <v>429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x14ac:dyDescent="0.25">
      <c r="A18" s="3"/>
      <c r="B18" s="4"/>
      <c r="C18" s="17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15</v>
      </c>
      <c r="AF18">
        <v>21</v>
      </c>
      <c r="AG18" t="s">
        <v>159</v>
      </c>
    </row>
    <row r="19" spans="1:60" x14ac:dyDescent="0.25">
      <c r="A19" s="140"/>
      <c r="B19" s="141" t="s">
        <v>31</v>
      </c>
      <c r="C19" s="174"/>
      <c r="D19" s="142"/>
      <c r="E19" s="143"/>
      <c r="F19" s="143"/>
      <c r="G19" s="157">
        <f>G8+G12+G14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217</v>
      </c>
    </row>
    <row r="20" spans="1:60" x14ac:dyDescent="0.25">
      <c r="A20" s="3"/>
      <c r="B20" s="4"/>
      <c r="C20" s="17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5">
      <c r="A21" s="3"/>
      <c r="B21" s="4"/>
      <c r="C21" s="17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268" t="s">
        <v>218</v>
      </c>
      <c r="B22" s="268"/>
      <c r="C22" s="26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219</v>
      </c>
    </row>
    <row r="24" spans="1:60" x14ac:dyDescent="0.25">
      <c r="A24" s="253"/>
      <c r="B24" s="254"/>
      <c r="C24" s="255"/>
      <c r="D24" s="254"/>
      <c r="E24" s="254"/>
      <c r="F24" s="254"/>
      <c r="G24" s="25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17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C29" s="175"/>
      <c r="D29" s="10"/>
      <c r="AG29" t="s">
        <v>220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01 Pol</vt:lpstr>
      <vt:lpstr>D.1.1. 01 Pol</vt:lpstr>
      <vt:lpstr>D.1.1. 02 Pol</vt:lpstr>
      <vt:lpstr>D.1.1. 03 Pol</vt:lpstr>
      <vt:lpstr>D.1.1. 04 Pol</vt:lpstr>
      <vt:lpstr>D.1.3. 01 Pol</vt:lpstr>
      <vt:lpstr>D.1.3. 02 Pol</vt:lpstr>
      <vt:lpstr>D.1.9. 02 Pol</vt:lpstr>
      <vt:lpstr>D.1.9. 03 Pol</vt:lpstr>
      <vt:lpstr>D.1.9. 04 Pol</vt:lpstr>
      <vt:lpstr>D.1.9. 05 Pol</vt:lpstr>
      <vt:lpstr>D.1.9. 06 Pol</vt:lpstr>
      <vt:lpstr>D.1.9. 08 Pol</vt:lpstr>
      <vt:lpstr>D.1.9. 09 Pol</vt:lpstr>
      <vt:lpstr>D.1.9. 10 Pol</vt:lpstr>
      <vt:lpstr>D.1.9. 11 Pol</vt:lpstr>
      <vt:lpstr>D.1.9. 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Pol'!Názvy_tisku</vt:lpstr>
      <vt:lpstr>'D.1.1. 01 Pol'!Názvy_tisku</vt:lpstr>
      <vt:lpstr>'D.1.1. 02 Pol'!Názvy_tisku</vt:lpstr>
      <vt:lpstr>'D.1.1. 03 Pol'!Názvy_tisku</vt:lpstr>
      <vt:lpstr>'D.1.1. 04 Pol'!Názvy_tisku</vt:lpstr>
      <vt:lpstr>'D.1.3. 01 Pol'!Názvy_tisku</vt:lpstr>
      <vt:lpstr>'D.1.3. 02 Pol'!Názvy_tisku</vt:lpstr>
      <vt:lpstr>'D.1.9. 02 Pol'!Názvy_tisku</vt:lpstr>
      <vt:lpstr>'D.1.9. 03 Pol'!Názvy_tisku</vt:lpstr>
      <vt:lpstr>'D.1.9. 04 Pol'!Názvy_tisku</vt:lpstr>
      <vt:lpstr>'D.1.9. 05 Pol'!Názvy_tisku</vt:lpstr>
      <vt:lpstr>'D.1.9. 06 Pol'!Názvy_tisku</vt:lpstr>
      <vt:lpstr>'D.1.9. 08 Pol'!Názvy_tisku</vt:lpstr>
      <vt:lpstr>'D.1.9. 09 Pol'!Názvy_tisku</vt:lpstr>
      <vt:lpstr>'D.1.9. 10 Pol'!Názvy_tisku</vt:lpstr>
      <vt:lpstr>'D.1.9. 11 Pol'!Názvy_tisku</vt:lpstr>
      <vt:lpstr>'D.1.9. 12 Pol'!Názvy_tisku</vt:lpstr>
      <vt:lpstr>oadresa</vt:lpstr>
      <vt:lpstr>Stavba!Objednatel</vt:lpstr>
      <vt:lpstr>Stavba!Objekt</vt:lpstr>
      <vt:lpstr>'00 01 Pol'!Oblast_tisku</vt:lpstr>
      <vt:lpstr>'D.1.1. 01 Pol'!Oblast_tisku</vt:lpstr>
      <vt:lpstr>'D.1.1. 02 Pol'!Oblast_tisku</vt:lpstr>
      <vt:lpstr>'D.1.1. 03 Pol'!Oblast_tisku</vt:lpstr>
      <vt:lpstr>'D.1.1. 04 Pol'!Oblast_tisku</vt:lpstr>
      <vt:lpstr>'D.1.3. 01 Pol'!Oblast_tisku</vt:lpstr>
      <vt:lpstr>'D.1.3. 02 Pol'!Oblast_tisku</vt:lpstr>
      <vt:lpstr>'D.1.9. 02 Pol'!Oblast_tisku</vt:lpstr>
      <vt:lpstr>'D.1.9. 03 Pol'!Oblast_tisku</vt:lpstr>
      <vt:lpstr>'D.1.9. 04 Pol'!Oblast_tisku</vt:lpstr>
      <vt:lpstr>'D.1.9. 05 Pol'!Oblast_tisku</vt:lpstr>
      <vt:lpstr>'D.1.9. 06 Pol'!Oblast_tisku</vt:lpstr>
      <vt:lpstr>'D.1.9. 08 Pol'!Oblast_tisku</vt:lpstr>
      <vt:lpstr>'D.1.9. 09 Pol'!Oblast_tisku</vt:lpstr>
      <vt:lpstr>'D.1.9. 10 Pol'!Oblast_tisku</vt:lpstr>
      <vt:lpstr>'D.1.9. 11 Pol'!Oblast_tisku</vt:lpstr>
      <vt:lpstr>'D.1.9. 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Jagoš Petr</dc:creator>
  <cp:lastModifiedBy>Kateřina Dýrová</cp:lastModifiedBy>
  <cp:lastPrinted>2019-03-19T12:27:02Z</cp:lastPrinted>
  <dcterms:created xsi:type="dcterms:W3CDTF">2009-04-08T07:15:50Z</dcterms:created>
  <dcterms:modified xsi:type="dcterms:W3CDTF">2023-01-12T16:39:29Z</dcterms:modified>
</cp:coreProperties>
</file>